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11"/>
  <workbookPr/>
  <mc:AlternateContent xmlns:mc="http://schemas.openxmlformats.org/markup-compatibility/2006">
    <mc:Choice Requires="x15">
      <x15ac:absPath xmlns:x15ac="http://schemas.microsoft.com/office/spreadsheetml/2010/11/ac" url="https://sielte-my.sharepoint.com/personal/c_destefano_sielte_it/Documents/Desktop/DOCUMENTI DI LAVORO_LAN 7/01_PROGETTI NON COERENTI MODIFICATI/GREPPI 6719609/"/>
    </mc:Choice>
  </mc:AlternateContent>
  <xr:revisionPtr revIDLastSave="115" documentId="8_{6D2DB3CB-C676-4E03-9729-CC1827ED8968}" xr6:coauthVersionLast="47" xr6:coauthVersionMax="47" xr10:uidLastSave="{B415450A-0171-4BB0-AFCE-717DD01F50F6}"/>
  <bookViews>
    <workbookView xWindow="-108" yWindow="-108" windowWidth="23256" windowHeight="12576" xr2:uid="{00000000-000D-0000-FFFF-FFFF00000000}"/>
  </bookViews>
  <sheets>
    <sheet name="Allegato 4" sheetId="1" r:id="rId1"/>
    <sheet name="Dettaglio Allegato 4" sheetId="2" r:id="rId2"/>
    <sheet name="Dettaglio DEI" sheetId="3" r:id="rId3"/>
  </sheets>
  <definedNames>
    <definedName name="_xlnm._FilterDatabase" localSheetId="0" hidden="1">'Allegato 4'!$A$1:$D$56</definedName>
    <definedName name="_xlnm._FilterDatabase" localSheetId="1" hidden="1">'Dettaglio Allegato 4'!$A$1:$N$57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3" i="2" l="1"/>
  <c r="J32" i="2"/>
  <c r="J57" i="2" s="1"/>
  <c r="I30" i="2"/>
  <c r="K29" i="2"/>
  <c r="J28" i="2"/>
  <c r="I26" i="2"/>
  <c r="K41" i="2"/>
  <c r="J40" i="2"/>
  <c r="I38" i="2"/>
  <c r="K37" i="2"/>
  <c r="J36" i="2"/>
  <c r="I34" i="2"/>
  <c r="K49" i="2"/>
  <c r="J48" i="2"/>
  <c r="I46" i="2"/>
  <c r="I55" i="2"/>
  <c r="D55" i="1" s="1"/>
  <c r="B55" i="1"/>
  <c r="L57" i="2"/>
  <c r="M57" i="2"/>
  <c r="I75" i="3"/>
  <c r="I76" i="3"/>
  <c r="I77" i="3"/>
  <c r="I78" i="3"/>
  <c r="J78" i="3" s="1"/>
  <c r="J75" i="3"/>
  <c r="J76" i="3"/>
  <c r="H75" i="3"/>
  <c r="H76" i="3"/>
  <c r="H77" i="3"/>
  <c r="J77" i="3" s="1"/>
  <c r="H78" i="3"/>
  <c r="K57" i="2" l="1"/>
  <c r="I51" i="2"/>
  <c r="D51" i="1" s="1"/>
  <c r="B51" i="1"/>
  <c r="B38" i="1"/>
  <c r="I22" i="2"/>
  <c r="D22" i="1" s="1"/>
  <c r="B22" i="1"/>
  <c r="D46" i="1" l="1"/>
  <c r="B46" i="1"/>
  <c r="D38" i="1" l="1"/>
  <c r="I98" i="3"/>
  <c r="I99" i="3"/>
  <c r="H98" i="3"/>
  <c r="J98" i="3" s="1"/>
  <c r="H99" i="3"/>
  <c r="J99" i="3" l="1"/>
  <c r="C147" i="3"/>
  <c r="C144" i="3"/>
  <c r="U1" i="2"/>
  <c r="S1" i="2"/>
  <c r="Q1" i="2"/>
  <c r="C150" i="3" l="1"/>
  <c r="C149" i="3"/>
  <c r="H48" i="3" l="1"/>
  <c r="I48" i="3"/>
  <c r="H54" i="3"/>
  <c r="I54" i="3"/>
  <c r="J48" i="3" l="1"/>
  <c r="J54" i="3"/>
  <c r="R1" i="2"/>
  <c r="I133" i="3"/>
  <c r="H133" i="3"/>
  <c r="I132" i="3"/>
  <c r="H132" i="3"/>
  <c r="I131" i="3"/>
  <c r="H131" i="3"/>
  <c r="I108" i="3"/>
  <c r="H108" i="3"/>
  <c r="I107" i="3"/>
  <c r="H107" i="3"/>
  <c r="I106" i="3"/>
  <c r="H106" i="3"/>
  <c r="I105" i="3"/>
  <c r="H105" i="3"/>
  <c r="I104" i="3"/>
  <c r="H104" i="3"/>
  <c r="I103" i="3"/>
  <c r="H103" i="3"/>
  <c r="I127" i="3"/>
  <c r="H127" i="3"/>
  <c r="I126" i="3"/>
  <c r="H126" i="3"/>
  <c r="I125" i="3"/>
  <c r="H125" i="3"/>
  <c r="I124" i="3"/>
  <c r="H124" i="3"/>
  <c r="I123" i="3"/>
  <c r="H123" i="3"/>
  <c r="I122" i="3"/>
  <c r="H122" i="3"/>
  <c r="I121" i="3"/>
  <c r="H121" i="3"/>
  <c r="I120" i="3"/>
  <c r="H120" i="3"/>
  <c r="I119" i="3"/>
  <c r="H119" i="3"/>
  <c r="I118" i="3"/>
  <c r="H118" i="3"/>
  <c r="I116" i="3"/>
  <c r="H116" i="3"/>
  <c r="I115" i="3"/>
  <c r="H115" i="3"/>
  <c r="I114" i="3"/>
  <c r="H114" i="3"/>
  <c r="I113" i="3"/>
  <c r="H113" i="3"/>
  <c r="I112" i="3"/>
  <c r="H112" i="3"/>
  <c r="I111" i="3"/>
  <c r="H111" i="3"/>
  <c r="I110" i="3"/>
  <c r="H110" i="3"/>
  <c r="I97" i="3"/>
  <c r="H97" i="3"/>
  <c r="I96" i="3"/>
  <c r="H96" i="3"/>
  <c r="I95" i="3"/>
  <c r="H95" i="3"/>
  <c r="I94" i="3"/>
  <c r="H94" i="3"/>
  <c r="I93" i="3"/>
  <c r="H93" i="3"/>
  <c r="I92" i="3"/>
  <c r="H92" i="3"/>
  <c r="I90" i="3"/>
  <c r="H90" i="3"/>
  <c r="I89" i="3"/>
  <c r="H89" i="3"/>
  <c r="I88" i="3"/>
  <c r="H88" i="3"/>
  <c r="I87" i="3"/>
  <c r="H87" i="3"/>
  <c r="I86" i="3"/>
  <c r="H86" i="3"/>
  <c r="I85" i="3"/>
  <c r="H85" i="3"/>
  <c r="I84" i="3"/>
  <c r="H84" i="3"/>
  <c r="I83" i="3"/>
  <c r="H83" i="3"/>
  <c r="I82" i="3"/>
  <c r="H82" i="3"/>
  <c r="J133" i="3" l="1"/>
  <c r="J132" i="3"/>
  <c r="J83" i="3"/>
  <c r="J87" i="3"/>
  <c r="J95" i="3"/>
  <c r="J122" i="3"/>
  <c r="J131" i="3"/>
  <c r="C148" i="3"/>
  <c r="J126" i="3"/>
  <c r="J108" i="3"/>
  <c r="J86" i="3"/>
  <c r="J121" i="3"/>
  <c r="J105" i="3"/>
  <c r="J103" i="3"/>
  <c r="J106" i="3"/>
  <c r="J107" i="3"/>
  <c r="J104" i="3"/>
  <c r="J124" i="3"/>
  <c r="J88" i="3"/>
  <c r="J92" i="3"/>
  <c r="J97" i="3"/>
  <c r="J115" i="3"/>
  <c r="J113" i="3"/>
  <c r="J85" i="3"/>
  <c r="J96" i="3"/>
  <c r="J114" i="3"/>
  <c r="J119" i="3"/>
  <c r="J123" i="3"/>
  <c r="J127" i="3"/>
  <c r="J116" i="3"/>
  <c r="J89" i="3"/>
  <c r="J93" i="3"/>
  <c r="J110" i="3"/>
  <c r="J118" i="3"/>
  <c r="J125" i="3"/>
  <c r="J94" i="3"/>
  <c r="J111" i="3"/>
  <c r="J82" i="3"/>
  <c r="J90" i="3"/>
  <c r="J112" i="3"/>
  <c r="J120" i="3"/>
  <c r="J84" i="3"/>
  <c r="I10" i="3" l="1"/>
  <c r="H10" i="3"/>
  <c r="J10" i="3" l="1"/>
  <c r="H15" i="3" l="1"/>
  <c r="I15" i="3"/>
  <c r="H16" i="3"/>
  <c r="I16" i="3"/>
  <c r="H18" i="3"/>
  <c r="I18" i="3"/>
  <c r="H19" i="3"/>
  <c r="I19" i="3"/>
  <c r="H20" i="3"/>
  <c r="I20" i="3"/>
  <c r="H22" i="3"/>
  <c r="I22" i="3"/>
  <c r="H23" i="3"/>
  <c r="I23" i="3"/>
  <c r="H24" i="3"/>
  <c r="I24" i="3"/>
  <c r="H26" i="3"/>
  <c r="I26" i="3"/>
  <c r="H27" i="3"/>
  <c r="I27" i="3"/>
  <c r="H28" i="3"/>
  <c r="I28" i="3"/>
  <c r="H31" i="3"/>
  <c r="I31" i="3"/>
  <c r="H32" i="3"/>
  <c r="I32" i="3"/>
  <c r="H33" i="3"/>
  <c r="I33" i="3"/>
  <c r="H34" i="3"/>
  <c r="I34" i="3"/>
  <c r="H35" i="3"/>
  <c r="I35" i="3"/>
  <c r="H36" i="3"/>
  <c r="I36" i="3"/>
  <c r="H37" i="3"/>
  <c r="I37" i="3"/>
  <c r="H39" i="3"/>
  <c r="I39" i="3"/>
  <c r="H40" i="3"/>
  <c r="I40" i="3"/>
  <c r="H42" i="3"/>
  <c r="I42" i="3"/>
  <c r="H43" i="3"/>
  <c r="I43" i="3"/>
  <c r="H44" i="3"/>
  <c r="I44" i="3"/>
  <c r="H45" i="3"/>
  <c r="I45" i="3"/>
  <c r="H46" i="3"/>
  <c r="I46" i="3"/>
  <c r="H50" i="3"/>
  <c r="I50" i="3"/>
  <c r="H51" i="3"/>
  <c r="I51" i="3"/>
  <c r="H52" i="3"/>
  <c r="I52" i="3"/>
  <c r="H55" i="3"/>
  <c r="I55" i="3"/>
  <c r="H56" i="3"/>
  <c r="I56" i="3"/>
  <c r="H57" i="3"/>
  <c r="I57" i="3"/>
  <c r="H58" i="3"/>
  <c r="I58" i="3"/>
  <c r="H59" i="3"/>
  <c r="I59" i="3"/>
  <c r="H60" i="3"/>
  <c r="I60" i="3"/>
  <c r="H61" i="3"/>
  <c r="I61" i="3"/>
  <c r="H62" i="3"/>
  <c r="I62" i="3"/>
  <c r="H63" i="3"/>
  <c r="I63" i="3"/>
  <c r="H64" i="3"/>
  <c r="I64" i="3"/>
  <c r="H65" i="3"/>
  <c r="I65" i="3"/>
  <c r="H66" i="3"/>
  <c r="I66" i="3"/>
  <c r="H67" i="3"/>
  <c r="I67" i="3"/>
  <c r="H68" i="3"/>
  <c r="I68" i="3"/>
  <c r="H69" i="3"/>
  <c r="I69" i="3"/>
  <c r="H70" i="3"/>
  <c r="I70" i="3"/>
  <c r="H71" i="3"/>
  <c r="I71" i="3"/>
  <c r="H72" i="3"/>
  <c r="I72" i="3"/>
  <c r="H73" i="3"/>
  <c r="I73" i="3"/>
  <c r="I14" i="3"/>
  <c r="H14" i="3"/>
  <c r="H6" i="3"/>
  <c r="I6" i="3"/>
  <c r="H8" i="3"/>
  <c r="I8" i="3"/>
  <c r="J59" i="3" l="1"/>
  <c r="J24" i="3"/>
  <c r="J67" i="3"/>
  <c r="J68" i="3"/>
  <c r="J50" i="3"/>
  <c r="J37" i="3"/>
  <c r="J66" i="3"/>
  <c r="J69" i="3"/>
  <c r="J51" i="3"/>
  <c r="J34" i="3"/>
  <c r="J33" i="3"/>
  <c r="J60" i="3"/>
  <c r="J35" i="3"/>
  <c r="J32" i="3"/>
  <c r="J46" i="3"/>
  <c r="J42" i="3"/>
  <c r="J55" i="3"/>
  <c r="J52" i="3"/>
  <c r="J71" i="3"/>
  <c r="J18" i="3"/>
  <c r="J63" i="3"/>
  <c r="J56" i="3"/>
  <c r="J40" i="3"/>
  <c r="J20" i="3"/>
  <c r="J16" i="3"/>
  <c r="J58" i="3"/>
  <c r="J43" i="3"/>
  <c r="J28" i="3"/>
  <c r="J19" i="3"/>
  <c r="J61" i="3"/>
  <c r="J45" i="3"/>
  <c r="J26" i="3"/>
  <c r="J72" i="3"/>
  <c r="J64" i="3"/>
  <c r="J65" i="3"/>
  <c r="J62" i="3"/>
  <c r="J44" i="3"/>
  <c r="J31" i="3"/>
  <c r="J23" i="3"/>
  <c r="J70" i="3"/>
  <c r="J57" i="3"/>
  <c r="J39" i="3"/>
  <c r="J36" i="3"/>
  <c r="J22" i="3"/>
  <c r="J73" i="3"/>
  <c r="J15" i="3"/>
  <c r="J27" i="3"/>
  <c r="J14" i="3"/>
  <c r="J6" i="3"/>
  <c r="J8" i="3"/>
  <c r="I2" i="3" l="1"/>
  <c r="I3" i="3" s="1"/>
  <c r="I2" i="2" l="1"/>
  <c r="D2" i="1"/>
  <c r="J2" i="3"/>
  <c r="J3" i="3" s="1"/>
  <c r="C138" i="3" s="1"/>
  <c r="H2" i="3"/>
  <c r="H3" i="3" s="1"/>
  <c r="C152" i="3" l="1"/>
  <c r="D3" i="1"/>
  <c r="C139" i="3"/>
  <c r="I3" i="2"/>
  <c r="C145" i="3" s="1"/>
  <c r="I57" i="2" l="1"/>
  <c r="D56" i="1"/>
  <c r="E3" i="1" l="1"/>
  <c r="I59" i="2"/>
  <c r="C137" i="3" s="1"/>
  <c r="C141" i="3" s="1"/>
  <c r="E147" i="3" l="1"/>
  <c r="E152" i="3"/>
  <c r="E144" i="3"/>
  <c r="C142" i="3"/>
</calcChain>
</file>

<file path=xl/sharedStrings.xml><?xml version="1.0" encoding="utf-8"?>
<sst xmlns="http://schemas.openxmlformats.org/spreadsheetml/2006/main" count="787" uniqueCount="400">
  <si>
    <t>Codice Articolo Convenzione</t>
  </si>
  <si>
    <t>Quantità</t>
  </si>
  <si>
    <t>Durata</t>
  </si>
  <si>
    <t>Prezzo Totale</t>
  </si>
  <si>
    <t>Note</t>
  </si>
  <si>
    <t>GREPPI</t>
  </si>
  <si>
    <t>Consielte</t>
  </si>
  <si>
    <t>RL7-2</t>
  </si>
  <si>
    <t>R7L2-DEIMAT</t>
  </si>
  <si>
    <t>R7L2-DEISER</t>
  </si>
  <si>
    <t>R7L2-T1RCK12N</t>
  </si>
  <si>
    <t>R7L2-PP24OMLC</t>
  </si>
  <si>
    <t>R7L2-PP24OMLC-I</t>
  </si>
  <si>
    <t>R7L2-PP246AU</t>
  </si>
  <si>
    <t>R7L2-PP246AU-I</t>
  </si>
  <si>
    <t>R7L2-2RJ456AU</t>
  </si>
  <si>
    <t>R7L2-2RJ456AU-I</t>
  </si>
  <si>
    <t>R7L2-OM408B2</t>
  </si>
  <si>
    <t>R7L2-OM408B2-I</t>
  </si>
  <si>
    <t>R7L2-C6AUB2CA</t>
  </si>
  <si>
    <t>R7L2-C6AUB2CA-I</t>
  </si>
  <si>
    <t>R7L2-UTPCAT601</t>
  </si>
  <si>
    <t>R7L2-F9030N</t>
  </si>
  <si>
    <t>R7L2-HOTLCOM4</t>
  </si>
  <si>
    <t>R7L2-HOTLCOM4-I</t>
  </si>
  <si>
    <t>R7L2-OM4LCLC03</t>
  </si>
  <si>
    <t>R7L2-CERT200PDL</t>
  </si>
  <si>
    <t>R7L2-ADDFORN</t>
  </si>
  <si>
    <t>R7L2-HUAT4</t>
  </si>
  <si>
    <t>*</t>
  </si>
  <si>
    <t>R7L2-HUAT4-C</t>
  </si>
  <si>
    <t>R7L2-HUAT4-H</t>
  </si>
  <si>
    <t>R7L2-HUAT4-H1</t>
  </si>
  <si>
    <t>R7L2-HUA1GS</t>
  </si>
  <si>
    <t>R7L2-HUA1GS-C</t>
  </si>
  <si>
    <t>R7L2-HUA1GS-H</t>
  </si>
  <si>
    <t>R7L2-HUA1GS-H1</t>
  </si>
  <si>
    <t>R7L2-HUA10GS</t>
  </si>
  <si>
    <t>R7L2-HUA10GS-C</t>
  </si>
  <si>
    <t>R7L2-HUA10GS-H</t>
  </si>
  <si>
    <t>R7L2-HUA10GS-H1</t>
  </si>
  <si>
    <t>R7L2-HUADGAP</t>
  </si>
  <si>
    <t>R7L2-HUADGAP-C</t>
  </si>
  <si>
    <t>R7L2-HUADGAP-H</t>
  </si>
  <si>
    <t>R7L2-HUADGAP-H1</t>
  </si>
  <si>
    <t>R7L2-HUAAPAI</t>
  </si>
  <si>
    <t>R7L2-HUAAPAI-C</t>
  </si>
  <si>
    <t>R7L2-HUAAPAI-H</t>
  </si>
  <si>
    <t>R7L2-HUAAPAI-H1</t>
  </si>
  <si>
    <t>R7L2-HUAFFB</t>
  </si>
  <si>
    <t>R7L2-HUAFFB-C</t>
  </si>
  <si>
    <t>R7L2-HUAFFB-H</t>
  </si>
  <si>
    <t>R7L2-HUAFFB-H1</t>
  </si>
  <si>
    <t>R7L2-HUAT7</t>
  </si>
  <si>
    <t>R7L2-HUAT7-C</t>
  </si>
  <si>
    <t>R7L2-HUAT7-H</t>
  </si>
  <si>
    <t>R7L2-HUAT7-H1</t>
  </si>
  <si>
    <t>R7L2-HUAFFB-A</t>
  </si>
  <si>
    <t>R7L2-HUAT3</t>
  </si>
  <si>
    <t>R7L2-HUAT3-C</t>
  </si>
  <si>
    <t>R7L2-HUAT3-H</t>
  </si>
  <si>
    <t>R7L2-HUAT3-H1</t>
  </si>
  <si>
    <t>R7L2-INT25PDL</t>
  </si>
  <si>
    <t>TOTALE</t>
  </si>
  <si>
    <t>Famiglia</t>
  </si>
  <si>
    <t>Descrizione Articolo Convenzione</t>
  </si>
  <si>
    <t>Produttore</t>
  </si>
  <si>
    <t>Unità di misura</t>
  </si>
  <si>
    <t>Prezzo senza IVA</t>
  </si>
  <si>
    <t>UT Totale</t>
  </si>
  <si>
    <t>Canone Anno 1 Totale</t>
  </si>
  <si>
    <t>Canone Anno 2 Totale</t>
  </si>
  <si>
    <t>Canone Anno 3 Totale</t>
  </si>
  <si>
    <t>Canone Anno 4 Totale</t>
  </si>
  <si>
    <t>Codice Articolo Produttore</t>
  </si>
  <si>
    <t>Listino DEI</t>
  </si>
  <si>
    <t>Lavori di realizzazione di opere civili accessorie alla fornitura - Materiali</t>
  </si>
  <si>
    <t>RTI - Vodafone-Converge</t>
  </si>
  <si>
    <t>NR</t>
  </si>
  <si>
    <t>Lavori di realizzazione di opere civili accessorie alla fornitura - Servizi</t>
  </si>
  <si>
    <t>Cablaggio strutturato</t>
  </si>
  <si>
    <t>Fornitura in opera Armadio rack di tipo 1 da 12U - nero, profondo 600mm, di larghezza 600mm</t>
  </si>
  <si>
    <t>TECNOSTEEL</t>
  </si>
  <si>
    <t>Pezzo</t>
  </si>
  <si>
    <t xml:space="preserve">F6012NCONSIP </t>
  </si>
  <si>
    <t xml:space="preserve">Fornitura Patch Panel e accessori in fibra - Patch panel ottico OM3 e OM4 precaricato con 24 LC duplex, standard 19" altezza 1 RU </t>
  </si>
  <si>
    <t>LEVITON</t>
  </si>
  <si>
    <t>FPCC1SXMM48LC2</t>
  </si>
  <si>
    <t xml:space="preserve">Installazione Patch panel ottico OM3 e OM4 precaricato con 24 LC duplex, standard 19" altezza 1 RU </t>
  </si>
  <si>
    <t>Fornitura Patch Panel e accessori in rame - Patch panel altezza 1 U non schermato, di tipo precaricato, equipaggiato con 24 porte RJ45 di cat. 6A, per cavi UTP cat. 6A</t>
  </si>
  <si>
    <t>BUND PAN-24 AC6 UTP</t>
  </si>
  <si>
    <t>Installazione Patch panel altezza 1 U non schermato, di tipo precaricato, equipaggiato con 24 porte RJ45 di cat. 6A, per cavi UTP cat. 6A</t>
  </si>
  <si>
    <t>Fornitura Prese e scatole - Piastrine per l’installazione su scatole UNI503 complete di modulo con 2 RJ45 di cat. 6A UTP, cornice per UNI503 e cestello, e relative scatole</t>
  </si>
  <si>
    <t>BR-KIT-2xRJ45 AC6U</t>
  </si>
  <si>
    <t>Installazione Piastrine per l’installazione su scatole UNI503 complete di modulo con 2 RJ45 di cat. 6A UTP, cornice per UNI503 e cestello, e relative scatole</t>
  </si>
  <si>
    <t>Fornitura cavo multimodale 50/125 micron OM4, 8 fibre classe B2ca</t>
  </si>
  <si>
    <t>m</t>
  </si>
  <si>
    <t>GFOM4CDT08LU-B2ca</t>
  </si>
  <si>
    <t>Installazione cavo multimodale 50/125 micron OM4, 8 fibre classe B2ca</t>
  </si>
  <si>
    <t>Fornitura Cavo UTP cat.6A, 100Ohm classe B2ca</t>
  </si>
  <si>
    <t>AC6U-B2ca-500OR</t>
  </si>
  <si>
    <t>Installazione Cavo UTP cat.6A, 100Ohm classe B2ca</t>
  </si>
  <si>
    <t>Fornitura in opera Patch cord rame - U/UTP Cat. 6 lunghezza 1 metro</t>
  </si>
  <si>
    <t>C6CPCU010-444BB</t>
  </si>
  <si>
    <t>Fornitura in opera Guida patch orizzontale altezza 1U - nero</t>
  </si>
  <si>
    <t>F9030N</t>
  </si>
  <si>
    <t>Fornitura Patch Panel e accessori in fibra - Pigtail in fibra ottica, LC, 50/125 μm, OM4, 1 metro</t>
  </si>
  <si>
    <t>HOTLCOM4001</t>
  </si>
  <si>
    <t>Installazione Pigtail in fibra ottica, LC, 50/125 μm, OM4, 1 metro</t>
  </si>
  <si>
    <t>Fornitura in opera Bretella in fibra ottica - multimodale OM4 LC-LC lunghezza 3 metro</t>
  </si>
  <si>
    <t>HOPLCOM4030LC273</t>
  </si>
  <si>
    <t>Servizi</t>
  </si>
  <si>
    <t>Certificazione del cablaggio - Certificazione per 101 ≤ PDL ≤ 200</t>
  </si>
  <si>
    <t>Servizio</t>
  </si>
  <si>
    <t>Addestramento sulla fornitura</t>
  </si>
  <si>
    <t>Ora</t>
  </si>
  <si>
    <t>Switch</t>
  </si>
  <si>
    <t>Fornitura in opera Switch di tipo 4 Huawei</t>
  </si>
  <si>
    <t>HUAWEI</t>
  </si>
  <si>
    <t>S5731-H48P4XC-C</t>
  </si>
  <si>
    <t>Servizi opzionali</t>
  </si>
  <si>
    <t>Configurazione Switch di tipo 4</t>
  </si>
  <si>
    <t>Manutenzione mensile HP anno 1 Switch di tipo 4</t>
  </si>
  <si>
    <t>Pezzo/mese</t>
  </si>
  <si>
    <t>Manutenzione mensile HP successivo anno 1 Switch di tipo 4</t>
  </si>
  <si>
    <t>Fornitura in opera Porta aggiuntiva Huawei 1000Base-SX per switch di tipo da 1 a 8</t>
  </si>
  <si>
    <t>eSFP-GE-SX-MM850</t>
  </si>
  <si>
    <t>Configurazione Porta aggiuntiva 1000Base-SX per switch di tipo da 1 a 8</t>
  </si>
  <si>
    <t>Manutenzione mensile HP anno 1 Porta aggiuntiva 1000Base-SX per switch di tipo da 1 a 8</t>
  </si>
  <si>
    <t>Manutenzione mensile HP successivo anno 1 Porta aggiuntiva 1000Base-SX per switch di tipo da 1 a 8</t>
  </si>
  <si>
    <t>Fornitura in opera Porta aggiuntiva Huawei 10GBase-SR per switch di tipo da 1 a 8</t>
  </si>
  <si>
    <t>OMXD30000</t>
  </si>
  <si>
    <t>Configurazione Porta aggiuntiva 10GBase-SR per switch di tipo da 1 a 8</t>
  </si>
  <si>
    <t>Manutenzione mensile HP anno 1 Porta aggiuntiva 10GBase-SR per switch di tipo da 1 a 8</t>
  </si>
  <si>
    <t>Manutenzione mensile HP successivo anno 1 Porta aggiuntiva 10GBase-SR per switch di tipo da 1 a 8</t>
  </si>
  <si>
    <t>Apparati Wireless</t>
  </si>
  <si>
    <t>Fornitura in opera Dispositivo Huawei di Gestione Access Point</t>
  </si>
  <si>
    <t>AC6508-C</t>
  </si>
  <si>
    <t>Configurazione Dispositivo di Gestione Access Point</t>
  </si>
  <si>
    <t>Manutenzione mensile HP anno 1 Dispositivo di Gestione Access Point</t>
  </si>
  <si>
    <t>Manutenzione mensile HP successivo anno 1 Dispositivo di Gestione Access Point</t>
  </si>
  <si>
    <t>Fornitura in opera Access point Huawei per ambienti interni</t>
  </si>
  <si>
    <t>AirEngine5761-11-C</t>
  </si>
  <si>
    <t>Configurazione Access point per ambienti interni</t>
  </si>
  <si>
    <t>Manutenzione mensile HP anno 1 Access point per ambienti interni</t>
  </si>
  <si>
    <t>Manutenzione mensile HP successivo anno 1 Access point per ambienti interni</t>
  </si>
  <si>
    <t>Dispositivi di sicurezza</t>
  </si>
  <si>
    <t>Fornitura in opera Dispositivi di sicurezza Huawei - Next Generation Firewall fascia base</t>
  </si>
  <si>
    <t>USG6575E-B-C</t>
  </si>
  <si>
    <t>Configurazione Dispositivi di sicurezza - Next Generation Firewall fascia base</t>
  </si>
  <si>
    <t>Manutenzione mensile HP anno 1 Dispositivi di sicurezza - Next Generation Firewall fascia base</t>
  </si>
  <si>
    <t>Manutenzione mensile HP successivo anno 1 Dispositivi di sicurezza - Next Generation Firewall fascia base</t>
  </si>
  <si>
    <t>Fornitura in opera Switch di tipo 7 Huawei</t>
  </si>
  <si>
    <t>S5732-H48S6Q-C</t>
  </si>
  <si>
    <t>Configurazione Switch di tipo 7</t>
  </si>
  <si>
    <t>Manutenzione mensile HP anno 1 Switch di tipo 7</t>
  </si>
  <si>
    <t>Manutenzione mensile HP successivo anno 1 Switch di tipo 7</t>
  </si>
  <si>
    <t>Servizi per i dispositivi di sicurezza</t>
  </si>
  <si>
    <t>Servizi per i dispositivi di sicurezza Huawei - Aggiornamento dei Next Generation Firewall di fascia base</t>
  </si>
  <si>
    <t>Fornitura in opera Switch di tipo 3 Huawei</t>
  </si>
  <si>
    <t>S5731-H48T4XC-C</t>
  </si>
  <si>
    <t>Configurazione Switch di tipo 3</t>
  </si>
  <si>
    <t>Manutenzione mensile HP anno 1 Switch di tipo 3</t>
  </si>
  <si>
    <t>Manutenzione mensile HP successivo anno 1 Switch di tipo 3</t>
  </si>
  <si>
    <t>Servizio di intervento su PDL - Pacchetto per 25 PDL</t>
  </si>
  <si>
    <t>Pacchetto di lavorazioni</t>
  </si>
  <si>
    <t>Totale MO</t>
  </si>
  <si>
    <t>Totale MAT</t>
  </si>
  <si>
    <t>Totale MDO+MAT</t>
  </si>
  <si>
    <t>Totale attività valorizzate a Listino DEI</t>
  </si>
  <si>
    <t>Totale attività valorizzate a Listino DEI scontato 62,59% (PA)</t>
  </si>
  <si>
    <t>Codice DEI</t>
  </si>
  <si>
    <t>Attività valorizzate a Listino DEI</t>
  </si>
  <si>
    <t>Prezzo Unitario MDO + MAT</t>
  </si>
  <si>
    <t>% MDO</t>
  </si>
  <si>
    <t>% MAT</t>
  </si>
  <si>
    <t>UdM</t>
  </si>
  <si>
    <t>Q.tà</t>
  </si>
  <si>
    <t>Subtotale MO</t>
  </si>
  <si>
    <t>Subtotale MAT</t>
  </si>
  <si>
    <t>Subtotale MDO+MAT</t>
  </si>
  <si>
    <t>M01001</t>
  </si>
  <si>
    <t>Edile IV livello (caposquadra):</t>
  </si>
  <si>
    <t>M01001b</t>
  </si>
  <si>
    <t>prezzo comprensivo di spese generali ed utili d'impresa pari al 28,70%</t>
  </si>
  <si>
    <t>ora</t>
  </si>
  <si>
    <t>M01002</t>
  </si>
  <si>
    <t>Edile specializzato:</t>
  </si>
  <si>
    <t>M01002b</t>
  </si>
  <si>
    <t>M01035</t>
  </si>
  <si>
    <t>Operatore tecnico:</t>
  </si>
  <si>
    <t>M01035b</t>
  </si>
  <si>
    <t>CAP02MT</t>
  </si>
  <si>
    <t>Minicanale in materiale termoplastico senza alogeni per la distribuzione di cavi e porta apparecchi, completo di coperchio:</t>
  </si>
  <si>
    <t>023164</t>
  </si>
  <si>
    <t>senza parete divisoria, (base x altezza):</t>
  </si>
  <si>
    <t>023164a</t>
  </si>
  <si>
    <t>22 x 10 mm</t>
  </si>
  <si>
    <t>023164b</t>
  </si>
  <si>
    <t>30 x 16 mm</t>
  </si>
  <si>
    <t>023164c</t>
  </si>
  <si>
    <t>50 x 20 mm</t>
  </si>
  <si>
    <t>023166</t>
  </si>
  <si>
    <t>Curva piana per minicanale in materiale termoplastico senza alogeni, completa di coperchio (base x altezza):</t>
  </si>
  <si>
    <t>023166a</t>
  </si>
  <si>
    <t>cad</t>
  </si>
  <si>
    <t>023166b</t>
  </si>
  <si>
    <t>023166c</t>
  </si>
  <si>
    <t>023167</t>
  </si>
  <si>
    <t>Angolo interno per minicanale in materiale termoplastico senza alogeni, completo di coperchio, (base x altezza):</t>
  </si>
  <si>
    <t>023167a</t>
  </si>
  <si>
    <t>023167b</t>
  </si>
  <si>
    <t>023167c</t>
  </si>
  <si>
    <t>023168</t>
  </si>
  <si>
    <t>Angolo esterno per minicanale in materiale termoplastico senza alogeni, completo di coperchio, (base x altezza):</t>
  </si>
  <si>
    <t>023168a</t>
  </si>
  <si>
    <t>023168b</t>
  </si>
  <si>
    <t>023168c</t>
  </si>
  <si>
    <t>Passerella senza alogeni con fondo forato o chiuso, pareti piene (non alveolari), ad uso industriale, non propagatrice alla fiamma (EN 61537), in barre da 3 m, resistente alle intemperie ed alla corrosione umida e salina:</t>
  </si>
  <si>
    <t>023169</t>
  </si>
  <si>
    <t>altezza 60 mm:</t>
  </si>
  <si>
    <t>023169a</t>
  </si>
  <si>
    <t>larghezza 100 mm</t>
  </si>
  <si>
    <t>023169b</t>
  </si>
  <si>
    <t>larghezza 200 mm</t>
  </si>
  <si>
    <t>023169c</t>
  </si>
  <si>
    <t>larghezza 300 mm</t>
  </si>
  <si>
    <t>023170</t>
  </si>
  <si>
    <t>altezza 100 mm:</t>
  </si>
  <si>
    <t>023170a</t>
  </si>
  <si>
    <t>larghezza 400 mm</t>
  </si>
  <si>
    <t>023170b</t>
  </si>
  <si>
    <t>larghezza 600 mm</t>
  </si>
  <si>
    <t>023171</t>
  </si>
  <si>
    <t>Giunto lineare per passerella senza alogeni, ad uso industriale:</t>
  </si>
  <si>
    <t>023171a</t>
  </si>
  <si>
    <t>altezza 60 mm</t>
  </si>
  <si>
    <t>023171b</t>
  </si>
  <si>
    <t>altezza 100 mm</t>
  </si>
  <si>
    <t>023172</t>
  </si>
  <si>
    <t>Coperchio per passerella senza alogeni ad uso industriale, di larghezza:</t>
  </si>
  <si>
    <t>023172a</t>
  </si>
  <si>
    <t>100 mm</t>
  </si>
  <si>
    <t>023172b</t>
  </si>
  <si>
    <t>200 mm</t>
  </si>
  <si>
    <t>023172c</t>
  </si>
  <si>
    <t>300 mm</t>
  </si>
  <si>
    <t>023172d</t>
  </si>
  <si>
    <t>400 mm</t>
  </si>
  <si>
    <t>023172e</t>
  </si>
  <si>
    <t>600 mm</t>
  </si>
  <si>
    <t>023177</t>
  </si>
  <si>
    <t>Torretta porta apparecchi a pavimento, in resina con resistenza all'urto pari a 6 Joule, predisposta per l'installazione di supporto a 3 posti per dispositivi civili componibili</t>
  </si>
  <si>
    <t>023178</t>
  </si>
  <si>
    <t>Colonna porta apparecchi a pavimento, in alluminio anodizzato, predisposta per l'installazione di accessori e dispositivi componibili:</t>
  </si>
  <si>
    <t>023178a</t>
  </si>
  <si>
    <t>bifacciale, dimensioni 130 x 130 mm, altezza 660 mm</t>
  </si>
  <si>
    <t>023178b</t>
  </si>
  <si>
    <t>bifacciale, dimensioni 130 x 130 mm, altezza 1.500 mm</t>
  </si>
  <si>
    <t>023178c</t>
  </si>
  <si>
    <t>bifacciale, dimensioni 130 x 130 mm, altezza 2.700 mm</t>
  </si>
  <si>
    <t>Canale portacavi in materiale termoplastico senza alogeni per la distribuzione, divisibile in scomparti, completo di coperchio, adatto anche per esterni, resistente alle intemperie, in barre da 3 m, (base x altezza):</t>
  </si>
  <si>
    <t>023160a</t>
  </si>
  <si>
    <t>60 x 40 mm</t>
  </si>
  <si>
    <t>023160b</t>
  </si>
  <si>
    <t>90 x 40 mm</t>
  </si>
  <si>
    <t>023160c</t>
  </si>
  <si>
    <t>110 x 60 mm</t>
  </si>
  <si>
    <t>023160d</t>
  </si>
  <si>
    <t>150 x 60 mm</t>
  </si>
  <si>
    <t>Curva piana per canale in materiale termoplastico senza alogeni, completa di coperchio, (base x altezza):</t>
  </si>
  <si>
    <t>023161a</t>
  </si>
  <si>
    <t>023161b</t>
  </si>
  <si>
    <t>023161c</t>
  </si>
  <si>
    <t>023161d</t>
  </si>
  <si>
    <t>023162</t>
  </si>
  <si>
    <t>Angolo interno per canale in materiale termoplastico senza alogeni, completo di coperchio, (base x altezza):</t>
  </si>
  <si>
    <t>023162a</t>
  </si>
  <si>
    <t>023162b</t>
  </si>
  <si>
    <t>023162c</t>
  </si>
  <si>
    <t>023162d</t>
  </si>
  <si>
    <t>023163</t>
  </si>
  <si>
    <t>Angolo esterno per canale in materiale termoplastico senza alogeni, completo di coperchio, (base x altezza):</t>
  </si>
  <si>
    <t>023163a</t>
  </si>
  <si>
    <t>023163b</t>
  </si>
  <si>
    <t>023163c</t>
  </si>
  <si>
    <t>023163d</t>
  </si>
  <si>
    <t>1E.02.030.0080.d</t>
  </si>
  <si>
    <t>Canaletta in PVC, rigido autoestinguente con sezione rettangolare
aperta e coperchio a scatto. Grado di protezione IP4X . - 30x15 mm</t>
  </si>
  <si>
    <t>MT</t>
  </si>
  <si>
    <t>M01024b</t>
  </si>
  <si>
    <t>Operaio installatore 5a categoria:prezzo comprensivo di spese generali ed utili d'impresa pari al 28,70%</t>
  </si>
  <si>
    <t>HR</t>
  </si>
  <si>
    <t>025013b</t>
  </si>
  <si>
    <t>per altezze da 3,6 m fino a 5,4 m</t>
  </si>
  <si>
    <t>025013c</t>
  </si>
  <si>
    <t>per altezze da 5,4 m fino a 12 m</t>
  </si>
  <si>
    <t>Cavo flessibile conforme CEI 20-13 e designazione secondo CEI UNEL 35011, isolato con gomma etilenpropilenica ad alto modulo schermatura in treccia di rame rosso con guaina in pvc, tensione nominale 0,6/1 kV, non propagante l'incendio conforme CEI 20-22 II e ai requisiti della Normativa Europa Regolamento UE 305/2011- Prodotti da Costruzione CPR , classe Dca - s3, d2, a3:</t>
  </si>
  <si>
    <t>023028</t>
  </si>
  <si>
    <t>bipolare FG7H2R:</t>
  </si>
  <si>
    <t>023028a</t>
  </si>
  <si>
    <t>sezione 1,5 mmq</t>
  </si>
  <si>
    <t>023028b</t>
  </si>
  <si>
    <t>sezione 2,5 mmq</t>
  </si>
  <si>
    <t>023028c</t>
  </si>
  <si>
    <t>sezione 4 mmq</t>
  </si>
  <si>
    <t>023028d</t>
  </si>
  <si>
    <t>sezione 6 mmq</t>
  </si>
  <si>
    <t>023028e</t>
  </si>
  <si>
    <t>sezione 10 mmq</t>
  </si>
  <si>
    <t>023028f</t>
  </si>
  <si>
    <t>sezione 16 mmq</t>
  </si>
  <si>
    <t>023028g</t>
  </si>
  <si>
    <t>sezione 25 mmq</t>
  </si>
  <si>
    <t>023028h</t>
  </si>
  <si>
    <t>sezione 35 mmq</t>
  </si>
  <si>
    <t>023028i</t>
  </si>
  <si>
    <t>sezione 50 mmq</t>
  </si>
  <si>
    <t>033051</t>
  </si>
  <si>
    <t>Quadro da parete in materiale termoplastico, grado di protezione IP 66, vano superiore per installazione di dispositivi modulari su barra DIN35 con portello trasparente, alloggiamenti per installazione di prese CEE da quadro:</t>
  </si>
  <si>
    <t>033051a</t>
  </si>
  <si>
    <t>larghezza 5 moduli, 2 alloggiamenti per prese CEE</t>
  </si>
  <si>
    <t>033051b</t>
  </si>
  <si>
    <t>larghezza 5 moduli, 3 alloggiamenti per prese CEE</t>
  </si>
  <si>
    <t>033051c</t>
  </si>
  <si>
    <t>larghezza 10 moduli, 4 alloggiamenti per prese CEE</t>
  </si>
  <si>
    <t>033051d</t>
  </si>
  <si>
    <t>larghezza 16 moduli, 6 alloggiamenti per prese CEE</t>
  </si>
  <si>
    <t>033051e</t>
  </si>
  <si>
    <t>larghezza 22 moduli, 8 alloggiamenti per prese CEE</t>
  </si>
  <si>
    <t>013025c</t>
  </si>
  <si>
    <t>interruttore automatico magnetotermico unipolare, portata fino a 16 A tensione nominale 230 V c.a., potere di interruzione 3 kA</t>
  </si>
  <si>
    <t>013025d</t>
  </si>
  <si>
    <t>interruttore automatico magnetotermico bipolare, con un solo polo protetto, portata fino a 16 A tensione nominale 230 V c.a., potere di interruzione 3 kA</t>
  </si>
  <si>
    <t>093150f</t>
  </si>
  <si>
    <t>pannello con 5 prese di corrente universali 16 A bipasso ed un interruttore bipolare</t>
  </si>
  <si>
    <t>CAP02OC</t>
  </si>
  <si>
    <t>Tubo isolante rigido in materiale plastico autoestinguente, a basse emissioni tossiche in caso di incendio, halogen-free in accordo alla norma EN 50267-2-2, conforme CEI EN 50086 serie pesante class. 4422:</t>
  </si>
  <si>
    <t>025157</t>
  </si>
  <si>
    <t>installato a vista in impianti con grado di protezione IP 40, fissato su supporti (ogni 40-50 cm), accessori di collegamento e fissaggio inclusi, del Ø nominale di:</t>
  </si>
  <si>
    <t>025157a</t>
  </si>
  <si>
    <t>16 mm</t>
  </si>
  <si>
    <t>025157b</t>
  </si>
  <si>
    <t>20 mm</t>
  </si>
  <si>
    <t>025157c</t>
  </si>
  <si>
    <t>25 mm</t>
  </si>
  <si>
    <t>025157d</t>
  </si>
  <si>
    <t>32 mm</t>
  </si>
  <si>
    <t>025157e</t>
  </si>
  <si>
    <t>40 mm</t>
  </si>
  <si>
    <t>025157f</t>
  </si>
  <si>
    <t>50 mm</t>
  </si>
  <si>
    <t>CAP19OC</t>
  </si>
  <si>
    <t>PARETI DIVISORIE</t>
  </si>
  <si>
    <t>Parete divisoria in lastre di cartongesso dello spessore di 12,5 mm fissate mediante viti autoperforanti ad una struttura costituita da profilati in lamiera di acciaio zincato da 0,6 mm con montanti ad interasse di 600 mm e guide al pavimento e soffitto fissate alle strutture, compresa la formazione degli spigoli vivi, retinati o sporgenti, la stuccatura dei giunti e la sigillatura all'incontro con il soffitto con nastro vinilico monoadesivo e la formazione di eventuali vani porta e vani finestra, con i contorni dotati di profilati metallici per il fissaggio dei serramenti:</t>
  </si>
  <si>
    <t>195060a</t>
  </si>
  <si>
    <t>con una lastra di cartongesso su entrambi i lati della parete</t>
  </si>
  <si>
    <t>mq</t>
  </si>
  <si>
    <t>195060b</t>
  </si>
  <si>
    <t>con due lastre di cartongesso su entrambi i lati della parete</t>
  </si>
  <si>
    <t>195060c</t>
  </si>
  <si>
    <t>con una lastra di cartongesso idrorepellente di colore verde su entrambi i lati della parete</t>
  </si>
  <si>
    <t>195060d</t>
  </si>
  <si>
    <t>con due lastre di cartongesso, di cui una idrorepellente di colore verde, su entrambi i lati della parete</t>
  </si>
  <si>
    <t>195060e</t>
  </si>
  <si>
    <t>sovrapprezzo per inserimento di pannello in lana di vetro dello spessore di 40 mm</t>
  </si>
  <si>
    <t>Guaina spiralata in pvc per impieghi in ambienti normali, del Ø di:</t>
  </si>
  <si>
    <t>023190a</t>
  </si>
  <si>
    <t>10 mm</t>
  </si>
  <si>
    <t>023190b</t>
  </si>
  <si>
    <t>12 mm</t>
  </si>
  <si>
    <t>023190c</t>
  </si>
  <si>
    <t>023190d</t>
  </si>
  <si>
    <t>023190e</t>
  </si>
  <si>
    <t>023190f</t>
  </si>
  <si>
    <t>023190g</t>
  </si>
  <si>
    <t>023190h</t>
  </si>
  <si>
    <t>023190i</t>
  </si>
  <si>
    <t>60 mm</t>
  </si>
  <si>
    <t>CAPN0NO</t>
  </si>
  <si>
    <t>Piattaforma telescopica su autocarro:</t>
  </si>
  <si>
    <t>N04145</t>
  </si>
  <si>
    <t>altezza 18 m:</t>
  </si>
  <si>
    <t>N04145a</t>
  </si>
  <si>
    <t>a caldo</t>
  </si>
  <si>
    <t>N04145b</t>
  </si>
  <si>
    <t>a freddo con operatore</t>
  </si>
  <si>
    <t>N04145c</t>
  </si>
  <si>
    <t>a freddo senza operatore</t>
  </si>
  <si>
    <t>TOTALE  DEI</t>
  </si>
  <si>
    <t>TOTALE SERVIZI</t>
  </si>
  <si>
    <t>% DEI</t>
  </si>
  <si>
    <t>% Servizi</t>
  </si>
  <si>
    <t>INSTALLAZIONE</t>
  </si>
  <si>
    <t>FORNITURA MATERIALI</t>
  </si>
  <si>
    <t>CONFIGURAZIONE</t>
  </si>
  <si>
    <t>MANUTENZIONE</t>
  </si>
  <si>
    <t>CERTIFICAZIONE</t>
  </si>
  <si>
    <t>MONITORAGGIO</t>
  </si>
  <si>
    <t>OPERE EDILI ACCESSORIE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</si>
</sst>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dd/mm/yy"/>
    <numFmt numFmtId="165" formatCode="[$€-2]\ #,##0.00;[Red]\-[$€-2]\ #,##0.00"/>
    <numFmt numFmtId="166" formatCode="&quot;€&quot;\ #,##0.00;[Red]\-&quot;€&quot;\ #,##0.00"/>
    <numFmt numFmtId="167" formatCode="#,##0.00\ &quot;€&quot;"/>
    <numFmt numFmtId="168" formatCode="#,##0.00000\ &quot;€&quot;"/>
  </numFmts>
  <fonts count="13">
    <font>
      <sz val="11"/>
      <color theme="1"/>
      <name val="Calibri"/>
      <family val="2"/>
      <scheme val="minor"/>
    </font>
    <font>
      <b/>
      <sz val="11"/>
      <name val="Calibri"/>
      <family val="2"/>
    </font>
    <font>
      <sz val="11"/>
      <name val="Calibri"/>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9"/>
      <color theme="1"/>
      <name val="Arial"/>
      <family val="2"/>
    </font>
    <font>
      <sz val="11"/>
      <name val="Calibri"/>
      <family val="2"/>
      <scheme val="minor"/>
    </font>
    <font>
      <b/>
      <sz val="11"/>
      <name val="Calibri"/>
      <family val="2"/>
      <scheme val="minor"/>
    </font>
    <font>
      <sz val="12"/>
      <color theme="1"/>
      <name val="Calibri"/>
      <family val="2"/>
      <scheme val="minor"/>
    </font>
    <font>
      <sz val="14"/>
      <name val="Calibri"/>
      <family val="2"/>
    </font>
    <font>
      <sz val="14"/>
      <color theme="1"/>
      <name val="Calibri"/>
      <family val="2"/>
      <scheme val="minor"/>
    </font>
  </fonts>
  <fills count="12">
    <fill>
      <patternFill patternType="none"/>
    </fill>
    <fill>
      <patternFill patternType="gray125"/>
    </fill>
    <fill>
      <patternFill patternType="solid">
        <fgColor rgb="FF99CCFF"/>
        <bgColor rgb="FF99CCFF"/>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9" tint="0.39997558519241921"/>
        <bgColor rgb="FF99CCFF"/>
      </patternFill>
    </fill>
    <fill>
      <patternFill patternType="solid">
        <fgColor theme="9" tint="0.59999389629810485"/>
        <bgColor indexed="64"/>
      </patternFill>
    </fill>
    <fill>
      <patternFill patternType="solid">
        <fgColor theme="7" tint="0.59999389629810485"/>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2" borderId="1">
      <alignment horizontal="center" vertical="center" wrapText="1"/>
    </xf>
    <xf numFmtId="0" fontId="2" fillId="0" borderId="1"/>
    <xf numFmtId="44" fontId="3" fillId="0" borderId="0" applyFont="0" applyFill="0" applyBorder="0" applyAlignment="0" applyProtection="0"/>
    <xf numFmtId="9" fontId="3" fillId="0" borderId="0" applyFont="0" applyFill="0" applyBorder="0" applyAlignment="0" applyProtection="0"/>
  </cellStyleXfs>
  <cellXfs count="180">
    <xf numFmtId="0" fontId="0" fillId="0" borderId="0" xfId="0"/>
    <xf numFmtId="0" fontId="1" fillId="0" borderId="0" xfId="0" applyFont="1"/>
    <xf numFmtId="0" fontId="1" fillId="2" borderId="1" xfId="1">
      <alignment horizontal="center" vertical="center" wrapText="1"/>
    </xf>
    <xf numFmtId="4" fontId="1" fillId="0" borderId="1" xfId="0" applyNumberFormat="1" applyFont="1" applyBorder="1"/>
    <xf numFmtId="0" fontId="0" fillId="0" borderId="0" xfId="0" applyAlignment="1">
      <alignment wrapText="1"/>
    </xf>
    <xf numFmtId="0" fontId="1" fillId="2" borderId="3" xfId="1" applyBorder="1">
      <alignment horizontal="center" vertical="center" wrapText="1"/>
    </xf>
    <xf numFmtId="0" fontId="0" fillId="0" borderId="0" xfId="0" applyAlignment="1">
      <alignment horizontal="center"/>
    </xf>
    <xf numFmtId="9" fontId="1" fillId="2" borderId="3" xfId="4" applyFont="1" applyFill="1" applyBorder="1" applyAlignment="1">
      <alignment horizontal="center" vertical="center" wrapText="1"/>
    </xf>
    <xf numFmtId="9" fontId="0" fillId="0" borderId="0" xfId="4" applyFont="1" applyAlignment="1">
      <alignment horizontal="center"/>
    </xf>
    <xf numFmtId="0" fontId="0" fillId="0" borderId="0" xfId="0" applyAlignment="1">
      <alignment horizontal="center" vertical="center"/>
    </xf>
    <xf numFmtId="0" fontId="0" fillId="0" borderId="0" xfId="0" applyAlignment="1">
      <alignment vertical="center"/>
    </xf>
    <xf numFmtId="0" fontId="10" fillId="0" borderId="0" xfId="0" applyFont="1"/>
    <xf numFmtId="0" fontId="11" fillId="0" borderId="0" xfId="0" applyFont="1"/>
    <xf numFmtId="0" fontId="12" fillId="0" borderId="0" xfId="0" applyFont="1"/>
    <xf numFmtId="0" fontId="11" fillId="0" borderId="13" xfId="0" applyFont="1" applyBorder="1" applyAlignment="1">
      <alignment horizontal="center"/>
    </xf>
    <xf numFmtId="0" fontId="12" fillId="0" borderId="0" xfId="0" applyFont="1" applyAlignment="1">
      <alignment horizontal="center"/>
    </xf>
    <xf numFmtId="167" fontId="11" fillId="0" borderId="14" xfId="0" applyNumberFormat="1" applyFont="1" applyBorder="1" applyAlignment="1">
      <alignment horizontal="center"/>
    </xf>
    <xf numFmtId="167" fontId="11" fillId="0" borderId="15" xfId="0" applyNumberFormat="1" applyFont="1" applyBorder="1" applyAlignment="1">
      <alignment horizontal="center"/>
    </xf>
    <xf numFmtId="167" fontId="12" fillId="0" borderId="15" xfId="0" applyNumberFormat="1" applyFont="1" applyBorder="1" applyAlignment="1">
      <alignment horizont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164" fontId="12" fillId="0" borderId="0" xfId="0" applyNumberFormat="1" applyFont="1" applyAlignment="1">
      <alignment horizontal="center" vertical="center"/>
    </xf>
    <xf numFmtId="4" fontId="0" fillId="0" borderId="0" xfId="0" applyNumberFormat="1" applyAlignment="1">
      <alignment horizontal="center"/>
    </xf>
    <xf numFmtId="14" fontId="11" fillId="0" borderId="0" xfId="0" applyNumberFormat="1" applyFont="1" applyAlignment="1">
      <alignment horizontal="center" vertical="center"/>
    </xf>
    <xf numFmtId="4" fontId="10" fillId="0" borderId="0" xfId="0" applyNumberFormat="1"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10" fillId="7" borderId="0" xfId="0" applyFont="1" applyFill="1"/>
    <xf numFmtId="0" fontId="10" fillId="7" borderId="0" xfId="0" applyFont="1" applyFill="1" applyAlignment="1">
      <alignment horizontal="center"/>
    </xf>
    <xf numFmtId="4" fontId="10" fillId="7" borderId="0" xfId="0" applyNumberFormat="1" applyFont="1" applyFill="1" applyAlignment="1">
      <alignment horizontal="center"/>
    </xf>
    <xf numFmtId="0" fontId="0" fillId="7" borderId="0" xfId="0" applyFill="1"/>
    <xf numFmtId="4" fontId="0" fillId="7" borderId="0" xfId="0" applyNumberFormat="1" applyFill="1" applyAlignment="1">
      <alignment horizontal="center"/>
    </xf>
    <xf numFmtId="0" fontId="0" fillId="7" borderId="0" xfId="0" applyFill="1" applyAlignment="1">
      <alignment horizontal="center"/>
    </xf>
    <xf numFmtId="0" fontId="0" fillId="0" borderId="17" xfId="0" applyBorder="1" applyAlignment="1">
      <alignment horizontal="center" vertical="center"/>
    </xf>
    <xf numFmtId="0" fontId="0" fillId="0" borderId="21" xfId="0" applyBorder="1" applyAlignment="1">
      <alignment horizontal="center" vertical="center"/>
    </xf>
    <xf numFmtId="0" fontId="2" fillId="8" borderId="5" xfId="2" applyFill="1" applyBorder="1" applyAlignment="1">
      <alignment horizontal="center" vertical="center"/>
    </xf>
    <xf numFmtId="0" fontId="0" fillId="8" borderId="2" xfId="0" applyFill="1" applyBorder="1" applyAlignment="1">
      <alignment horizontal="center" vertical="center"/>
    </xf>
    <xf numFmtId="0" fontId="0" fillId="8" borderId="10" xfId="0" applyFill="1" applyBorder="1" applyAlignment="1">
      <alignment horizontal="center" vertical="center"/>
    </xf>
    <xf numFmtId="0" fontId="0" fillId="8" borderId="5" xfId="0" applyFill="1" applyBorder="1" applyAlignment="1">
      <alignment horizontal="center" vertical="center"/>
    </xf>
    <xf numFmtId="0" fontId="5" fillId="8" borderId="2" xfId="0" applyFont="1" applyFill="1" applyBorder="1" applyAlignment="1">
      <alignment horizontal="center" vertical="center" wrapText="1"/>
    </xf>
    <xf numFmtId="0" fontId="6" fillId="8" borderId="4" xfId="0" applyFont="1" applyFill="1" applyBorder="1" applyAlignment="1">
      <alignment horizontal="left" vertical="center" wrapText="1"/>
    </xf>
    <xf numFmtId="0" fontId="6" fillId="8" borderId="5" xfId="0" applyFont="1" applyFill="1" applyBorder="1" applyAlignment="1">
      <alignment horizontal="left" vertical="center" wrapText="1"/>
    </xf>
    <xf numFmtId="44" fontId="2" fillId="8" borderId="5" xfId="3" applyFont="1" applyFill="1" applyBorder="1" applyAlignment="1">
      <alignment vertical="center"/>
    </xf>
    <xf numFmtId="9" fontId="2" fillId="8" borderId="5" xfId="4" applyFont="1" applyFill="1" applyBorder="1" applyAlignment="1">
      <alignment horizontal="center" vertical="center"/>
    </xf>
    <xf numFmtId="44" fontId="2" fillId="8" borderId="6" xfId="3" applyFont="1" applyFill="1" applyBorder="1" applyAlignment="1">
      <alignment vertical="center"/>
    </xf>
    <xf numFmtId="0" fontId="0" fillId="8" borderId="7" xfId="0" applyFill="1" applyBorder="1" applyAlignment="1">
      <alignment vertical="center"/>
    </xf>
    <xf numFmtId="0" fontId="0" fillId="8" borderId="2" xfId="0" applyFill="1" applyBorder="1" applyAlignment="1">
      <alignment vertical="center" wrapText="1"/>
    </xf>
    <xf numFmtId="44" fontId="0" fillId="8" borderId="2" xfId="3" applyFont="1" applyFill="1" applyBorder="1" applyAlignment="1">
      <alignment vertical="center"/>
    </xf>
    <xf numFmtId="9" fontId="0" fillId="8" borderId="2" xfId="4" applyFont="1" applyFill="1" applyBorder="1" applyAlignment="1">
      <alignment horizontal="center" vertical="center"/>
    </xf>
    <xf numFmtId="44" fontId="2" fillId="8" borderId="2" xfId="3" applyFont="1" applyFill="1" applyBorder="1" applyAlignment="1">
      <alignment vertical="center"/>
    </xf>
    <xf numFmtId="44" fontId="2" fillId="8" borderId="8" xfId="3" applyFont="1" applyFill="1" applyBorder="1" applyAlignment="1">
      <alignment vertical="center"/>
    </xf>
    <xf numFmtId="0" fontId="4" fillId="8" borderId="7" xfId="0" applyFont="1" applyFill="1" applyBorder="1" applyAlignment="1">
      <alignment vertical="center"/>
    </xf>
    <xf numFmtId="0" fontId="4" fillId="8" borderId="2" xfId="0" applyFont="1" applyFill="1" applyBorder="1" applyAlignment="1">
      <alignment vertical="center" wrapText="1"/>
    </xf>
    <xf numFmtId="0" fontId="4" fillId="8" borderId="7" xfId="0" applyFont="1" applyFill="1" applyBorder="1" applyAlignment="1">
      <alignment vertical="center" wrapText="1"/>
    </xf>
    <xf numFmtId="0" fontId="0" fillId="8" borderId="9" xfId="0" applyFill="1" applyBorder="1" applyAlignment="1">
      <alignment vertical="center" wrapText="1"/>
    </xf>
    <xf numFmtId="0" fontId="0" fillId="8" borderId="10" xfId="0" applyFill="1" applyBorder="1" applyAlignment="1">
      <alignment vertical="center" wrapText="1"/>
    </xf>
    <xf numFmtId="44" fontId="0" fillId="8" borderId="10" xfId="3" applyFont="1" applyFill="1" applyBorder="1" applyAlignment="1">
      <alignment vertical="center"/>
    </xf>
    <xf numFmtId="9" fontId="0" fillId="8" borderId="10" xfId="4" applyFont="1" applyFill="1" applyBorder="1" applyAlignment="1">
      <alignment horizontal="center" vertical="center"/>
    </xf>
    <xf numFmtId="44" fontId="2" fillId="8" borderId="10" xfId="3" applyFont="1" applyFill="1" applyBorder="1" applyAlignment="1">
      <alignment vertical="center"/>
    </xf>
    <xf numFmtId="44" fontId="2" fillId="8" borderId="11" xfId="3" applyFont="1" applyFill="1" applyBorder="1" applyAlignment="1">
      <alignment vertical="center"/>
    </xf>
    <xf numFmtId="0" fontId="0" fillId="0" borderId="16" xfId="0" applyBorder="1" applyAlignment="1">
      <alignment vertical="center" wrapText="1"/>
    </xf>
    <xf numFmtId="0" fontId="0" fillId="0" borderId="17" xfId="0" applyBorder="1" applyAlignment="1">
      <alignment vertical="center" wrapText="1"/>
    </xf>
    <xf numFmtId="44" fontId="0" fillId="0" borderId="17" xfId="3" applyFont="1" applyFill="1" applyBorder="1" applyAlignment="1">
      <alignment vertical="center"/>
    </xf>
    <xf numFmtId="9" fontId="0" fillId="0" borderId="17" xfId="4" applyFont="1" applyFill="1" applyBorder="1" applyAlignment="1">
      <alignment horizontal="center" vertical="center"/>
    </xf>
    <xf numFmtId="44" fontId="2" fillId="0" borderId="17" xfId="3" applyFont="1" applyFill="1" applyBorder="1" applyAlignment="1">
      <alignment vertical="center"/>
    </xf>
    <xf numFmtId="44" fontId="2" fillId="0" borderId="18" xfId="3" applyFont="1" applyFill="1" applyBorder="1" applyAlignment="1">
      <alignment vertical="center"/>
    </xf>
    <xf numFmtId="0" fontId="5" fillId="8" borderId="4" xfId="0" applyFont="1" applyFill="1" applyBorder="1" applyAlignment="1">
      <alignment horizontal="justify" vertical="center" wrapText="1"/>
    </xf>
    <xf numFmtId="0" fontId="6" fillId="8" borderId="5" xfId="0" applyFont="1" applyFill="1" applyBorder="1" applyAlignment="1">
      <alignment horizontal="justify" vertical="center" wrapText="1"/>
    </xf>
    <xf numFmtId="44" fontId="0" fillId="8" borderId="5" xfId="3" applyFont="1" applyFill="1" applyBorder="1" applyAlignment="1">
      <alignment vertical="center"/>
    </xf>
    <xf numFmtId="9" fontId="0" fillId="8" borderId="5" xfId="4" applyFont="1" applyFill="1" applyBorder="1" applyAlignment="1">
      <alignment horizontal="center" vertical="center"/>
    </xf>
    <xf numFmtId="44" fontId="0" fillId="8" borderId="6" xfId="3" applyFont="1" applyFill="1" applyBorder="1" applyAlignment="1">
      <alignment vertical="center"/>
    </xf>
    <xf numFmtId="0" fontId="5" fillId="8" borderId="7" xfId="0" applyFont="1" applyFill="1" applyBorder="1" applyAlignment="1">
      <alignment horizontal="justify" vertical="center" wrapText="1"/>
    </xf>
    <xf numFmtId="0" fontId="5" fillId="8" borderId="2" xfId="0" applyFont="1" applyFill="1" applyBorder="1" applyAlignment="1">
      <alignment horizontal="justify" vertical="center" wrapText="1"/>
    </xf>
    <xf numFmtId="44" fontId="0" fillId="8" borderId="8" xfId="3" applyFont="1" applyFill="1" applyBorder="1" applyAlignment="1">
      <alignment vertical="center"/>
    </xf>
    <xf numFmtId="44" fontId="5" fillId="8" borderId="2" xfId="3" applyFont="1" applyFill="1" applyBorder="1" applyAlignment="1">
      <alignment horizontal="right" vertical="center"/>
    </xf>
    <xf numFmtId="0" fontId="6" fillId="8" borderId="2" xfId="0" applyFont="1" applyFill="1" applyBorder="1" applyAlignment="1">
      <alignment horizontal="justify" vertical="center" wrapText="1"/>
    </xf>
    <xf numFmtId="165" fontId="5" fillId="8" borderId="2" xfId="0" applyNumberFormat="1" applyFont="1" applyFill="1" applyBorder="1" applyAlignment="1">
      <alignment horizontal="right" vertical="center"/>
    </xf>
    <xf numFmtId="0" fontId="5" fillId="8" borderId="9" xfId="0" applyFont="1" applyFill="1" applyBorder="1" applyAlignment="1">
      <alignment horizontal="justify" vertical="center" wrapText="1"/>
    </xf>
    <xf numFmtId="0" fontId="5" fillId="8" borderId="10" xfId="0" applyFont="1" applyFill="1" applyBorder="1" applyAlignment="1">
      <alignment horizontal="justify" vertical="center" wrapText="1"/>
    </xf>
    <xf numFmtId="165" fontId="5" fillId="8" borderId="10" xfId="0" applyNumberFormat="1" applyFont="1" applyFill="1" applyBorder="1" applyAlignment="1">
      <alignment horizontal="right" vertical="center"/>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165" fontId="5" fillId="0" borderId="17" xfId="0" applyNumberFormat="1" applyFont="1" applyBorder="1" applyAlignment="1">
      <alignment horizontal="right" vertical="center"/>
    </xf>
    <xf numFmtId="165" fontId="5" fillId="8" borderId="5" xfId="0" applyNumberFormat="1" applyFont="1" applyFill="1" applyBorder="1" applyAlignment="1">
      <alignment horizontal="right" vertical="center"/>
    </xf>
    <xf numFmtId="0" fontId="0" fillId="8" borderId="2" xfId="0" applyFill="1" applyBorder="1" applyAlignment="1">
      <alignment horizontal="right" vertical="center"/>
    </xf>
    <xf numFmtId="0" fontId="5" fillId="8" borderId="2" xfId="0" applyFont="1" applyFill="1" applyBorder="1" applyAlignment="1">
      <alignment horizontal="center" vertical="center"/>
    </xf>
    <xf numFmtId="0" fontId="5" fillId="8" borderId="10" xfId="0" applyFont="1" applyFill="1" applyBorder="1" applyAlignment="1">
      <alignment horizontal="center" vertical="center"/>
    </xf>
    <xf numFmtId="0" fontId="5" fillId="0" borderId="0" xfId="0" applyFont="1" applyAlignment="1">
      <alignment horizontal="justify" vertical="center" wrapText="1"/>
    </xf>
    <xf numFmtId="165" fontId="5" fillId="0" borderId="0" xfId="0" applyNumberFormat="1" applyFont="1" applyAlignment="1">
      <alignment horizontal="right" vertical="center"/>
    </xf>
    <xf numFmtId="9" fontId="0" fillId="0" borderId="0" xfId="4" applyFont="1" applyFill="1" applyAlignment="1">
      <alignment horizontal="center" vertical="center"/>
    </xf>
    <xf numFmtId="0" fontId="0" fillId="8" borderId="5" xfId="0" applyFill="1" applyBorder="1" applyAlignment="1">
      <alignment vertical="center"/>
    </xf>
    <xf numFmtId="166" fontId="5" fillId="8" borderId="2" xfId="0" applyNumberFormat="1" applyFont="1" applyFill="1" applyBorder="1" applyAlignment="1">
      <alignment horizontal="right" vertical="center"/>
    </xf>
    <xf numFmtId="9" fontId="5" fillId="8" borderId="2" xfId="4" applyFont="1" applyFill="1" applyBorder="1" applyAlignment="1">
      <alignment horizontal="center" vertical="center"/>
    </xf>
    <xf numFmtId="166" fontId="5" fillId="8" borderId="10" xfId="0" applyNumberFormat="1" applyFont="1" applyFill="1" applyBorder="1" applyAlignment="1">
      <alignment horizontal="right" vertical="center"/>
    </xf>
    <xf numFmtId="9" fontId="5" fillId="8" borderId="10" xfId="4" applyFont="1" applyFill="1" applyBorder="1" applyAlignment="1">
      <alignment horizontal="center" vertical="center"/>
    </xf>
    <xf numFmtId="166" fontId="5" fillId="0" borderId="17" xfId="0" applyNumberFormat="1" applyFont="1" applyBorder="1" applyAlignment="1">
      <alignment horizontal="right" vertical="center"/>
    </xf>
    <xf numFmtId="9" fontId="5" fillId="0" borderId="17" xfId="4" applyFont="1" applyFill="1" applyBorder="1" applyAlignment="1">
      <alignment horizontal="center" vertical="center"/>
    </xf>
    <xf numFmtId="0" fontId="0" fillId="8" borderId="2" xfId="0" applyFill="1" applyBorder="1" applyAlignment="1">
      <alignment vertical="center"/>
    </xf>
    <xf numFmtId="9" fontId="5" fillId="8" borderId="2" xfId="4" applyFont="1" applyFill="1" applyBorder="1" applyAlignment="1">
      <alignment horizontal="center" vertical="center" wrapText="1"/>
    </xf>
    <xf numFmtId="44" fontId="5" fillId="8" borderId="2" xfId="3" applyFont="1" applyFill="1" applyBorder="1" applyAlignment="1">
      <alignment horizontal="justify" vertical="center" wrapText="1"/>
    </xf>
    <xf numFmtId="44" fontId="5" fillId="8" borderId="8" xfId="3" applyFont="1" applyFill="1" applyBorder="1" applyAlignment="1">
      <alignment horizontal="justify" vertical="center" wrapText="1"/>
    </xf>
    <xf numFmtId="0" fontId="6" fillId="8" borderId="10" xfId="0" applyFont="1" applyFill="1" applyBorder="1" applyAlignment="1">
      <alignment horizontal="justify" vertical="center" wrapText="1"/>
    </xf>
    <xf numFmtId="0" fontId="5" fillId="8" borderId="10" xfId="0" applyFont="1" applyFill="1" applyBorder="1" applyAlignment="1">
      <alignment horizontal="center" vertical="center" wrapText="1"/>
    </xf>
    <xf numFmtId="44" fontId="0" fillId="8" borderId="11" xfId="3" applyFont="1" applyFill="1" applyBorder="1" applyAlignment="1">
      <alignment vertical="center"/>
    </xf>
    <xf numFmtId="0" fontId="6" fillId="0" borderId="17" xfId="0" applyFont="1" applyBorder="1" applyAlignment="1">
      <alignment horizontal="justify" vertical="center" wrapText="1"/>
    </xf>
    <xf numFmtId="0" fontId="5" fillId="0" borderId="17" xfId="0" applyFont="1" applyBorder="1" applyAlignment="1">
      <alignment horizontal="center" vertical="center" wrapText="1"/>
    </xf>
    <xf numFmtId="44" fontId="0" fillId="0" borderId="18" xfId="3" applyFont="1" applyFill="1" applyBorder="1" applyAlignment="1">
      <alignment vertical="center"/>
    </xf>
    <xf numFmtId="0" fontId="6" fillId="8" borderId="4" xfId="0" applyFont="1" applyFill="1" applyBorder="1" applyAlignment="1">
      <alignment horizontal="justify" vertical="center" wrapText="1"/>
    </xf>
    <xf numFmtId="0" fontId="5" fillId="8" borderId="5" xfId="0" applyFont="1" applyFill="1" applyBorder="1" applyAlignment="1">
      <alignment horizontal="center" vertical="center" wrapText="1"/>
    </xf>
    <xf numFmtId="9" fontId="5" fillId="8" borderId="2" xfId="4" applyFont="1" applyFill="1" applyBorder="1" applyAlignment="1">
      <alignment horizontal="right" vertical="center"/>
    </xf>
    <xf numFmtId="0" fontId="5" fillId="8" borderId="2" xfId="0" applyFont="1" applyFill="1" applyBorder="1" applyAlignment="1">
      <alignment horizontal="right" vertical="center"/>
    </xf>
    <xf numFmtId="9" fontId="5" fillId="8" borderId="10" xfId="4" applyFont="1" applyFill="1" applyBorder="1" applyAlignment="1">
      <alignment horizontal="right" vertical="center"/>
    </xf>
    <xf numFmtId="0" fontId="5" fillId="8" borderId="10" xfId="0" applyFont="1" applyFill="1" applyBorder="1" applyAlignment="1">
      <alignment horizontal="right" vertical="center"/>
    </xf>
    <xf numFmtId="9" fontId="5" fillId="0" borderId="17" xfId="4" applyFont="1" applyFill="1" applyBorder="1" applyAlignment="1">
      <alignment horizontal="right" vertical="center"/>
    </xf>
    <xf numFmtId="0" fontId="5" fillId="0" borderId="17" xfId="0" applyFont="1" applyBorder="1" applyAlignment="1">
      <alignment horizontal="right" vertical="center"/>
    </xf>
    <xf numFmtId="0" fontId="7" fillId="8" borderId="2" xfId="0" applyFont="1" applyFill="1" applyBorder="1" applyAlignment="1">
      <alignment horizontal="justify" vertical="center" wrapText="1"/>
    </xf>
    <xf numFmtId="0" fontId="5" fillId="8" borderId="2" xfId="0" applyFont="1" applyFill="1" applyBorder="1" applyAlignment="1">
      <alignment horizontal="justify" vertical="center"/>
    </xf>
    <xf numFmtId="0" fontId="5" fillId="8" borderId="10" xfId="0" applyFont="1" applyFill="1" applyBorder="1" applyAlignment="1">
      <alignment horizontal="justify" vertical="center"/>
    </xf>
    <xf numFmtId="0" fontId="5" fillId="0" borderId="17" xfId="0" applyFont="1" applyBorder="1" applyAlignment="1">
      <alignment horizontal="justify" vertical="center"/>
    </xf>
    <xf numFmtId="44" fontId="0" fillId="0" borderId="19" xfId="3" applyFont="1" applyFill="1" applyBorder="1" applyAlignment="1">
      <alignment vertical="center"/>
    </xf>
    <xf numFmtId="44" fontId="0" fillId="8" borderId="5" xfId="3" applyFont="1" applyFill="1" applyBorder="1" applyAlignment="1">
      <alignment horizontal="center" vertical="center"/>
    </xf>
    <xf numFmtId="44" fontId="0" fillId="8" borderId="6" xfId="3" applyFont="1" applyFill="1" applyBorder="1" applyAlignment="1">
      <alignment horizontal="center" vertical="center"/>
    </xf>
    <xf numFmtId="44" fontId="0" fillId="8" borderId="2" xfId="3" applyFont="1" applyFill="1" applyBorder="1" applyAlignment="1">
      <alignment horizontal="center" vertical="center"/>
    </xf>
    <xf numFmtId="44" fontId="0" fillId="8" borderId="8" xfId="3" applyFont="1" applyFill="1" applyBorder="1" applyAlignment="1">
      <alignment horizontal="center" vertical="center"/>
    </xf>
    <xf numFmtId="44" fontId="0" fillId="8" borderId="10" xfId="3" applyFont="1" applyFill="1" applyBorder="1" applyAlignment="1">
      <alignment horizontal="center" vertical="center"/>
    </xf>
    <xf numFmtId="44" fontId="0" fillId="8" borderId="11" xfId="3" applyFont="1" applyFill="1" applyBorder="1" applyAlignment="1">
      <alignment horizontal="center" vertical="center"/>
    </xf>
    <xf numFmtId="0" fontId="5" fillId="0" borderId="20" xfId="0" applyFont="1" applyBorder="1" applyAlignment="1">
      <alignment horizontal="justify" vertical="center" wrapText="1"/>
    </xf>
    <xf numFmtId="0" fontId="5" fillId="0" borderId="21" xfId="0" applyFont="1" applyBorder="1" applyAlignment="1">
      <alignment horizontal="justify" vertical="center" wrapText="1"/>
    </xf>
    <xf numFmtId="165" fontId="5" fillId="0" borderId="21" xfId="0" applyNumberFormat="1" applyFont="1" applyBorder="1" applyAlignment="1">
      <alignment horizontal="right" vertical="center"/>
    </xf>
    <xf numFmtId="9" fontId="5" fillId="0" borderId="21" xfId="4" applyFont="1" applyFill="1" applyBorder="1" applyAlignment="1">
      <alignment horizontal="center" vertical="center"/>
    </xf>
    <xf numFmtId="44" fontId="0" fillId="0" borderId="21" xfId="3" applyFont="1" applyFill="1" applyBorder="1" applyAlignment="1">
      <alignment horizontal="center" vertical="center"/>
    </xf>
    <xf numFmtId="44" fontId="0" fillId="0" borderId="22" xfId="3" applyFont="1" applyFill="1" applyBorder="1" applyAlignment="1">
      <alignment horizontal="center" vertical="center"/>
    </xf>
    <xf numFmtId="9" fontId="5" fillId="8" borderId="5" xfId="4" applyFont="1" applyFill="1" applyBorder="1" applyAlignment="1">
      <alignment horizontal="center" vertical="center"/>
    </xf>
    <xf numFmtId="9" fontId="5" fillId="8" borderId="12" xfId="4" applyFont="1" applyFill="1" applyBorder="1" applyAlignment="1">
      <alignment horizontal="center" vertical="center"/>
    </xf>
    <xf numFmtId="9" fontId="5" fillId="0" borderId="0" xfId="4" applyFont="1" applyFill="1" applyBorder="1" applyAlignment="1">
      <alignment horizontal="center" vertical="center"/>
    </xf>
    <xf numFmtId="44" fontId="0" fillId="0" borderId="0" xfId="3" applyFont="1" applyFill="1" applyBorder="1" applyAlignment="1">
      <alignment horizontal="center" vertical="center"/>
    </xf>
    <xf numFmtId="0" fontId="0" fillId="0" borderId="0" xfId="0" applyAlignment="1">
      <alignment vertical="center" wrapText="1"/>
    </xf>
    <xf numFmtId="9" fontId="0" fillId="0" borderId="0" xfId="4" applyFont="1" applyAlignment="1">
      <alignment horizontal="center" vertical="center"/>
    </xf>
    <xf numFmtId="0" fontId="0" fillId="3" borderId="4" xfId="0" applyFill="1" applyBorder="1" applyAlignment="1">
      <alignment vertical="center" wrapText="1"/>
    </xf>
    <xf numFmtId="44" fontId="4" fillId="6" borderId="6" xfId="3" applyFont="1" applyFill="1" applyBorder="1" applyAlignment="1">
      <alignment horizontal="center" vertical="center" wrapText="1"/>
    </xf>
    <xf numFmtId="0" fontId="0" fillId="3" borderId="7" xfId="0" applyFill="1" applyBorder="1" applyAlignment="1">
      <alignment vertical="center" wrapText="1"/>
    </xf>
    <xf numFmtId="44" fontId="4" fillId="6" borderId="8" xfId="3" applyFont="1" applyFill="1" applyBorder="1" applyAlignment="1">
      <alignment horizontal="center" vertical="center" wrapText="1"/>
    </xf>
    <xf numFmtId="0" fontId="1" fillId="9" borderId="3" xfId="1" applyFill="1" applyBorder="1">
      <alignment horizontal="center" vertical="center" wrapText="1"/>
    </xf>
    <xf numFmtId="0" fontId="8" fillId="10" borderId="4" xfId="0" applyFont="1" applyFill="1" applyBorder="1" applyAlignment="1">
      <alignment vertical="center" wrapText="1"/>
    </xf>
    <xf numFmtId="44" fontId="9" fillId="10" borderId="6" xfId="3" applyFont="1" applyFill="1" applyBorder="1" applyAlignment="1">
      <alignment horizontal="center" vertical="center" wrapText="1"/>
    </xf>
    <xf numFmtId="0" fontId="8" fillId="10" borderId="9" xfId="0" applyFont="1" applyFill="1" applyBorder="1" applyAlignment="1">
      <alignment vertical="center" wrapText="1"/>
    </xf>
    <xf numFmtId="44" fontId="9" fillId="10" borderId="11" xfId="3" applyFont="1" applyFill="1" applyBorder="1" applyAlignment="1">
      <alignment horizontal="center" vertical="center" wrapText="1"/>
    </xf>
    <xf numFmtId="0" fontId="8" fillId="11" borderId="7" xfId="0" applyFont="1" applyFill="1" applyBorder="1" applyAlignment="1">
      <alignment vertical="center" wrapText="1"/>
    </xf>
    <xf numFmtId="44" fontId="9" fillId="11" borderId="8" xfId="3" applyFont="1" applyFill="1" applyBorder="1" applyAlignment="1">
      <alignment horizontal="center" vertical="center" wrapText="1"/>
    </xf>
    <xf numFmtId="0" fontId="8" fillId="11" borderId="4" xfId="0" applyFont="1" applyFill="1" applyBorder="1" applyAlignment="1">
      <alignment vertical="center" wrapText="1"/>
    </xf>
    <xf numFmtId="44" fontId="9" fillId="11" borderId="6" xfId="3" applyFont="1" applyFill="1" applyBorder="1" applyAlignment="1">
      <alignment horizontal="center" vertical="center" wrapText="1"/>
    </xf>
    <xf numFmtId="0" fontId="4" fillId="0" borderId="18" xfId="0" applyFont="1" applyBorder="1" applyAlignment="1">
      <alignment horizontal="center" vertical="center" wrapText="1"/>
    </xf>
    <xf numFmtId="0" fontId="0" fillId="4" borderId="4" xfId="0" applyFill="1" applyBorder="1" applyAlignment="1">
      <alignment vertical="center" wrapText="1"/>
    </xf>
    <xf numFmtId="0" fontId="0" fillId="4" borderId="9" xfId="0" applyFill="1" applyBorder="1" applyAlignment="1">
      <alignment vertical="center" wrapText="1"/>
    </xf>
    <xf numFmtId="10" fontId="4" fillId="4" borderId="11" xfId="4" applyNumberFormat="1" applyFont="1" applyFill="1" applyBorder="1" applyAlignment="1">
      <alignment horizontal="center" vertical="center" wrapText="1"/>
    </xf>
    <xf numFmtId="0" fontId="0" fillId="3" borderId="9" xfId="0" applyFill="1" applyBorder="1" applyAlignment="1">
      <alignment vertical="center" wrapText="1"/>
    </xf>
    <xf numFmtId="44" fontId="4" fillId="6" borderId="11" xfId="3" applyFont="1" applyFill="1" applyBorder="1" applyAlignment="1">
      <alignment horizontal="center" vertical="center" wrapText="1"/>
    </xf>
    <xf numFmtId="0" fontId="8" fillId="0" borderId="0" xfId="0" applyFont="1" applyAlignment="1">
      <alignment vertical="center" wrapText="1"/>
    </xf>
    <xf numFmtId="44" fontId="9" fillId="0" borderId="0" xfId="3" applyFont="1" applyFill="1" applyBorder="1" applyAlignment="1">
      <alignment horizontal="center" vertical="center" wrapText="1"/>
    </xf>
    <xf numFmtId="9" fontId="0" fillId="0" borderId="0" xfId="4" applyFont="1" applyFill="1" applyBorder="1" applyAlignment="1">
      <alignment horizontal="center" vertical="center"/>
    </xf>
    <xf numFmtId="0" fontId="8" fillId="11" borderId="9" xfId="0" applyFont="1" applyFill="1" applyBorder="1" applyAlignment="1">
      <alignment vertical="center" wrapText="1"/>
    </xf>
    <xf numFmtId="44" fontId="9" fillId="11" borderId="11" xfId="3" applyFont="1" applyFill="1" applyBorder="1" applyAlignment="1">
      <alignment horizontal="center" vertical="center" wrapText="1"/>
    </xf>
    <xf numFmtId="9" fontId="0" fillId="0" borderId="0" xfId="4" applyFont="1" applyFill="1" applyBorder="1" applyAlignment="1">
      <alignment horizontal="center"/>
    </xf>
    <xf numFmtId="0" fontId="8" fillId="5" borderId="20" xfId="0" applyFont="1" applyFill="1" applyBorder="1" applyAlignment="1">
      <alignment vertical="center" wrapText="1"/>
    </xf>
    <xf numFmtId="44" fontId="9" fillId="5" borderId="22" xfId="3" applyFont="1" applyFill="1" applyBorder="1" applyAlignment="1">
      <alignment horizontal="center" vertical="center" wrapText="1"/>
    </xf>
    <xf numFmtId="9" fontId="4" fillId="5" borderId="23" xfId="4" applyFont="1" applyFill="1" applyBorder="1" applyAlignment="1">
      <alignment horizontal="center" vertical="center"/>
    </xf>
    <xf numFmtId="9" fontId="4" fillId="11" borderId="23" xfId="4" applyFont="1" applyFill="1" applyBorder="1" applyAlignment="1">
      <alignment horizontal="center" vertical="center"/>
    </xf>
    <xf numFmtId="9" fontId="4" fillId="10" borderId="23" xfId="4" applyFont="1" applyFill="1" applyBorder="1" applyAlignment="1">
      <alignment horizontal="center" vertical="center"/>
    </xf>
    <xf numFmtId="168" fontId="0" fillId="0" borderId="0" xfId="0" applyNumberFormat="1"/>
    <xf numFmtId="167" fontId="0" fillId="0" borderId="0" xfId="0" applyNumberFormat="1"/>
    <xf numFmtId="10" fontId="4" fillId="4" borderId="6" xfId="4" applyNumberFormat="1" applyFont="1" applyFill="1" applyBorder="1" applyAlignment="1">
      <alignment horizontal="center" vertical="center" wrapText="1"/>
    </xf>
    <xf numFmtId="0" fontId="0" fillId="0" borderId="0" xfId="0" applyAlignment="1"/>
    <xf numFmtId="0" fontId="1" fillId="0" borderId="1" xfId="2" applyFont="1" applyAlignment="1"/>
    <xf numFmtId="0" fontId="2" fillId="0" borderId="1" xfId="2" applyAlignment="1"/>
    <xf numFmtId="10" fontId="1" fillId="0" borderId="0" xfId="0" applyNumberFormat="1" applyFont="1" applyAlignment="1"/>
    <xf numFmtId="0" fontId="1" fillId="8" borderId="4" xfId="2" applyFont="1" applyFill="1" applyBorder="1" applyAlignment="1">
      <alignment vertical="center"/>
    </xf>
    <xf numFmtId="0" fontId="1" fillId="8" borderId="5" xfId="2" applyFont="1" applyFill="1" applyBorder="1" applyAlignment="1">
      <alignment vertical="center" wrapText="1"/>
    </xf>
  </cellXfs>
  <cellStyles count="5">
    <cellStyle name="dei-normale" xfId="2" xr:uid="{00000000-0005-0000-0000-000002000000}"/>
    <cellStyle name="dei-titoli" xfId="1" xr:uid="{00000000-0005-0000-0000-000001000000}"/>
    <cellStyle name="Normale" xfId="0" builtinId="0"/>
    <cellStyle name="Percentuale" xfId="4" builtinId="5"/>
    <cellStyle name="Valuta" xfId="3" builtinId="4"/>
  </cellStyles>
  <dxfs count="1">
    <dxf>
      <font>
        <b/>
        <i val="0"/>
      </font>
      <fill>
        <patternFill>
          <bgColor theme="9"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6"/>
  <sheetViews>
    <sheetView tabSelected="1" zoomScale="70" zoomScaleNormal="70" workbookViewId="0">
      <selection activeCell="G56" sqref="G56"/>
    </sheetView>
  </sheetViews>
  <sheetFormatPr defaultRowHeight="14.45"/>
  <cols>
    <col min="1" max="1" width="52.5703125" customWidth="1"/>
    <col min="2" max="4" width="23.28515625" style="6" customWidth="1"/>
    <col min="5" max="5" width="15.140625" customWidth="1"/>
    <col min="6" max="6" width="8.5703125" customWidth="1"/>
    <col min="7" max="7" width="11.140625" bestFit="1" customWidth="1"/>
    <col min="8" max="8" width="16.140625" customWidth="1"/>
    <col min="9" max="9" width="23.28515625" customWidth="1"/>
    <col min="10" max="11" width="12.28515625" customWidth="1"/>
  </cols>
  <sheetData>
    <row r="1" spans="1:11" ht="30" customHeight="1" thickBot="1">
      <c r="A1" s="19" t="s">
        <v>0</v>
      </c>
      <c r="B1" s="20" t="s">
        <v>1</v>
      </c>
      <c r="C1" s="20" t="s">
        <v>2</v>
      </c>
      <c r="D1" s="21" t="s">
        <v>3</v>
      </c>
      <c r="E1" s="22" t="s">
        <v>4</v>
      </c>
      <c r="F1" s="22"/>
      <c r="G1" s="22">
        <v>6719609</v>
      </c>
      <c r="H1" s="26">
        <v>44902</v>
      </c>
      <c r="I1" s="22" t="s">
        <v>5</v>
      </c>
      <c r="J1" s="22" t="s">
        <v>6</v>
      </c>
      <c r="K1" s="22" t="s">
        <v>7</v>
      </c>
    </row>
    <row r="2" spans="1:11">
      <c r="A2" s="33" t="s">
        <v>8</v>
      </c>
      <c r="B2" s="34">
        <v>1</v>
      </c>
      <c r="C2" s="35"/>
      <c r="D2" s="34">
        <f>+'Dettaglio DEI'!I3</f>
        <v>72.126480000000001</v>
      </c>
    </row>
    <row r="3" spans="1:11">
      <c r="A3" s="33" t="s">
        <v>9</v>
      </c>
      <c r="B3" s="34">
        <v>1</v>
      </c>
      <c r="C3" s="35"/>
      <c r="D3" s="34">
        <f>+'Dettaglio DEI'!H3</f>
        <v>1712.0312399999998</v>
      </c>
      <c r="E3" s="171">
        <f>D3/D56</f>
        <v>5.8733935479394025E-2</v>
      </c>
    </row>
    <row r="4" spans="1:11">
      <c r="A4" t="s">
        <v>10</v>
      </c>
      <c r="B4" s="25">
        <v>3</v>
      </c>
      <c r="D4" s="25">
        <v>445.32</v>
      </c>
    </row>
    <row r="5" spans="1:11">
      <c r="A5" t="s">
        <v>11</v>
      </c>
      <c r="B5" s="25">
        <v>9</v>
      </c>
      <c r="D5" s="25">
        <v>743.22</v>
      </c>
    </row>
    <row r="6" spans="1:11">
      <c r="A6" t="s">
        <v>12</v>
      </c>
      <c r="B6" s="25">
        <v>9</v>
      </c>
      <c r="D6" s="25">
        <v>136.26</v>
      </c>
    </row>
    <row r="7" spans="1:11">
      <c r="A7" t="s">
        <v>13</v>
      </c>
      <c r="B7" s="25">
        <v>2</v>
      </c>
      <c r="D7" s="25">
        <v>177.6</v>
      </c>
    </row>
    <row r="8" spans="1:11">
      <c r="A8" t="s">
        <v>14</v>
      </c>
      <c r="B8" s="25">
        <v>2</v>
      </c>
      <c r="D8" s="25">
        <v>30.28</v>
      </c>
    </row>
    <row r="9" spans="1:11">
      <c r="A9" t="s">
        <v>15</v>
      </c>
      <c r="B9" s="25">
        <v>12</v>
      </c>
      <c r="D9" s="25">
        <v>79.08</v>
      </c>
    </row>
    <row r="10" spans="1:11">
      <c r="A10" t="s">
        <v>16</v>
      </c>
      <c r="B10" s="25">
        <v>12</v>
      </c>
      <c r="D10" s="25">
        <v>254.28</v>
      </c>
    </row>
    <row r="11" spans="1:11">
      <c r="A11" t="s">
        <v>17</v>
      </c>
      <c r="B11" s="25">
        <v>700</v>
      </c>
      <c r="D11" s="25">
        <v>2044</v>
      </c>
    </row>
    <row r="12" spans="1:11">
      <c r="A12" t="s">
        <v>18</v>
      </c>
      <c r="B12" s="25">
        <v>700</v>
      </c>
      <c r="D12" s="25">
        <v>469</v>
      </c>
    </row>
    <row r="13" spans="1:11">
      <c r="A13" t="s">
        <v>19</v>
      </c>
      <c r="B13" s="25">
        <v>2000</v>
      </c>
      <c r="D13" s="25">
        <v>1640</v>
      </c>
    </row>
    <row r="14" spans="1:11">
      <c r="A14" t="s">
        <v>20</v>
      </c>
      <c r="B14" s="25">
        <v>2000</v>
      </c>
      <c r="D14" s="25">
        <v>1000</v>
      </c>
    </row>
    <row r="15" spans="1:11">
      <c r="A15" t="s">
        <v>21</v>
      </c>
      <c r="B15" s="25">
        <v>24</v>
      </c>
      <c r="D15" s="25">
        <v>68.64</v>
      </c>
    </row>
    <row r="16" spans="1:11">
      <c r="A16" t="s">
        <v>22</v>
      </c>
      <c r="B16" s="25">
        <v>4</v>
      </c>
      <c r="D16" s="25">
        <v>11.16</v>
      </c>
    </row>
    <row r="17" spans="1:5">
      <c r="A17" t="s">
        <v>23</v>
      </c>
      <c r="B17" s="25">
        <v>112</v>
      </c>
      <c r="D17" s="25">
        <v>408.8</v>
      </c>
    </row>
    <row r="18" spans="1:5">
      <c r="A18" t="s">
        <v>24</v>
      </c>
      <c r="B18" s="25">
        <v>112</v>
      </c>
      <c r="D18" s="25">
        <v>1695.68</v>
      </c>
    </row>
    <row r="19" spans="1:5">
      <c r="A19" t="s">
        <v>25</v>
      </c>
      <c r="B19" s="25">
        <v>16</v>
      </c>
      <c r="D19" s="25">
        <v>273.12</v>
      </c>
    </row>
    <row r="20" spans="1:5">
      <c r="A20" t="s">
        <v>26</v>
      </c>
      <c r="B20" s="25">
        <v>1</v>
      </c>
      <c r="D20" s="25">
        <v>281.25</v>
      </c>
    </row>
    <row r="21" spans="1:5">
      <c r="A21" t="s">
        <v>27</v>
      </c>
      <c r="B21" s="25">
        <v>16</v>
      </c>
      <c r="D21" s="25">
        <v>466.72</v>
      </c>
    </row>
    <row r="22" spans="1:5">
      <c r="A22" t="s">
        <v>28</v>
      </c>
      <c r="B22" s="25">
        <f>+'Dettaglio Allegato 4'!E22</f>
        <v>2</v>
      </c>
      <c r="D22" s="25">
        <f>+'Dettaglio Allegato 4'!I22</f>
        <v>1839.52</v>
      </c>
      <c r="E22" t="s">
        <v>29</v>
      </c>
    </row>
    <row r="23" spans="1:5">
      <c r="A23" t="s">
        <v>30</v>
      </c>
      <c r="B23" s="25">
        <v>2</v>
      </c>
      <c r="D23" s="25">
        <v>53.72</v>
      </c>
      <c r="E23" t="s">
        <v>29</v>
      </c>
    </row>
    <row r="24" spans="1:5">
      <c r="A24" t="s">
        <v>31</v>
      </c>
      <c r="B24" s="25">
        <v>2</v>
      </c>
      <c r="C24" s="6">
        <v>12</v>
      </c>
      <c r="D24" s="25">
        <v>56.88</v>
      </c>
      <c r="E24" t="s">
        <v>29</v>
      </c>
    </row>
    <row r="25" spans="1:5">
      <c r="A25" t="s">
        <v>32</v>
      </c>
      <c r="B25" s="25">
        <v>2</v>
      </c>
      <c r="C25" s="6">
        <v>12</v>
      </c>
      <c r="D25" s="25">
        <v>65.040000000000006</v>
      </c>
      <c r="E25" t="s">
        <v>29</v>
      </c>
    </row>
    <row r="26" spans="1:5">
      <c r="A26" t="s">
        <v>33</v>
      </c>
      <c r="B26" s="25">
        <v>14</v>
      </c>
      <c r="D26" s="25">
        <v>377.44</v>
      </c>
      <c r="E26" t="s">
        <v>29</v>
      </c>
    </row>
    <row r="27" spans="1:5">
      <c r="A27" t="s">
        <v>34</v>
      </c>
      <c r="B27" s="25">
        <v>8</v>
      </c>
      <c r="D27" s="25">
        <v>6.32</v>
      </c>
      <c r="E27" t="s">
        <v>29</v>
      </c>
    </row>
    <row r="28" spans="1:5">
      <c r="A28" t="s">
        <v>35</v>
      </c>
      <c r="B28" s="25">
        <v>14</v>
      </c>
      <c r="C28" s="6">
        <v>12</v>
      </c>
      <c r="D28" s="25">
        <v>11.760000000000002</v>
      </c>
      <c r="E28" t="s">
        <v>29</v>
      </c>
    </row>
    <row r="29" spans="1:5">
      <c r="A29" t="s">
        <v>36</v>
      </c>
      <c r="B29" s="25">
        <v>14</v>
      </c>
      <c r="C29" s="6">
        <v>12</v>
      </c>
      <c r="D29" s="25">
        <v>13.44</v>
      </c>
      <c r="E29" t="s">
        <v>29</v>
      </c>
    </row>
    <row r="30" spans="1:5">
      <c r="A30" t="s">
        <v>37</v>
      </c>
      <c r="B30" s="25">
        <v>14</v>
      </c>
      <c r="D30" s="25">
        <v>842.52</v>
      </c>
      <c r="E30" t="s">
        <v>29</v>
      </c>
    </row>
    <row r="31" spans="1:5">
      <c r="A31" t="s">
        <v>38</v>
      </c>
      <c r="B31" s="25">
        <v>8</v>
      </c>
      <c r="D31" s="25">
        <v>14.08</v>
      </c>
      <c r="E31" t="s">
        <v>29</v>
      </c>
    </row>
    <row r="32" spans="1:5">
      <c r="A32" t="s">
        <v>39</v>
      </c>
      <c r="B32" s="25">
        <v>14</v>
      </c>
      <c r="C32" s="6">
        <v>12</v>
      </c>
      <c r="D32" s="25">
        <v>26.88</v>
      </c>
      <c r="E32" t="s">
        <v>29</v>
      </c>
    </row>
    <row r="33" spans="1:5">
      <c r="A33" t="s">
        <v>40</v>
      </c>
      <c r="B33" s="25">
        <v>14</v>
      </c>
      <c r="C33" s="6">
        <v>12</v>
      </c>
      <c r="D33" s="25">
        <v>30.240000000000002</v>
      </c>
      <c r="E33" t="s">
        <v>29</v>
      </c>
    </row>
    <row r="34" spans="1:5">
      <c r="A34" t="s">
        <v>41</v>
      </c>
      <c r="B34" s="25">
        <v>2</v>
      </c>
      <c r="D34" s="25">
        <v>1371.62</v>
      </c>
      <c r="E34" t="s">
        <v>29</v>
      </c>
    </row>
    <row r="35" spans="1:5">
      <c r="A35" t="s">
        <v>42</v>
      </c>
      <c r="B35" s="25">
        <v>1</v>
      </c>
      <c r="D35" s="25">
        <v>57.13</v>
      </c>
      <c r="E35" t="s">
        <v>29</v>
      </c>
    </row>
    <row r="36" spans="1:5">
      <c r="A36" t="s">
        <v>43</v>
      </c>
      <c r="B36" s="25">
        <v>2</v>
      </c>
      <c r="C36" s="6">
        <v>12</v>
      </c>
      <c r="D36" s="25">
        <v>42.480000000000004</v>
      </c>
      <c r="E36" t="s">
        <v>29</v>
      </c>
    </row>
    <row r="37" spans="1:5">
      <c r="A37" t="s">
        <v>44</v>
      </c>
      <c r="B37" s="25">
        <v>2</v>
      </c>
      <c r="C37" s="6">
        <v>12</v>
      </c>
      <c r="D37" s="25">
        <v>48.480000000000004</v>
      </c>
      <c r="E37" t="s">
        <v>29</v>
      </c>
    </row>
    <row r="38" spans="1:5">
      <c r="A38" t="s">
        <v>45</v>
      </c>
      <c r="B38" s="25">
        <f>+'Dettaglio Allegato 4'!E38</f>
        <v>35</v>
      </c>
      <c r="D38" s="25">
        <f>+'Dettaglio Allegato 4'!I38</f>
        <v>5369.7</v>
      </c>
      <c r="E38" t="s">
        <v>29</v>
      </c>
    </row>
    <row r="39" spans="1:5">
      <c r="A39" t="s">
        <v>46</v>
      </c>
      <c r="B39" s="25">
        <v>12</v>
      </c>
      <c r="D39" s="25">
        <v>153.36000000000001</v>
      </c>
      <c r="E39" t="s">
        <v>29</v>
      </c>
    </row>
    <row r="40" spans="1:5">
      <c r="A40" t="s">
        <v>47</v>
      </c>
      <c r="B40" s="25">
        <v>35</v>
      </c>
      <c r="C40" s="6">
        <v>12</v>
      </c>
      <c r="D40" s="25">
        <v>168.00000000000003</v>
      </c>
      <c r="E40" t="s">
        <v>29</v>
      </c>
    </row>
    <row r="41" spans="1:5">
      <c r="A41" t="s">
        <v>48</v>
      </c>
      <c r="B41" s="25">
        <v>35</v>
      </c>
      <c r="C41" s="6">
        <v>12</v>
      </c>
      <c r="D41" s="25">
        <v>189</v>
      </c>
      <c r="E41" t="s">
        <v>29</v>
      </c>
    </row>
    <row r="42" spans="1:5">
      <c r="A42" t="s">
        <v>49</v>
      </c>
      <c r="B42" s="25">
        <v>1</v>
      </c>
      <c r="D42" s="25">
        <v>533.75</v>
      </c>
      <c r="E42" t="s">
        <v>29</v>
      </c>
    </row>
    <row r="43" spans="1:5">
      <c r="A43" t="s">
        <v>50</v>
      </c>
      <c r="B43" s="25">
        <v>1</v>
      </c>
      <c r="D43" s="25">
        <v>33.36</v>
      </c>
      <c r="E43" t="s">
        <v>29</v>
      </c>
    </row>
    <row r="44" spans="1:5">
      <c r="A44" t="s">
        <v>51</v>
      </c>
      <c r="B44" s="25">
        <v>1</v>
      </c>
      <c r="C44" s="6">
        <v>12</v>
      </c>
      <c r="D44" s="25">
        <v>16.559999999999999</v>
      </c>
      <c r="E44" s="1" t="s">
        <v>29</v>
      </c>
    </row>
    <row r="45" spans="1:5">
      <c r="A45" t="s">
        <v>52</v>
      </c>
      <c r="B45" s="25">
        <v>1</v>
      </c>
      <c r="C45" s="6">
        <v>12</v>
      </c>
      <c r="D45" s="6">
        <v>18.84</v>
      </c>
      <c r="E45" t="s">
        <v>29</v>
      </c>
    </row>
    <row r="46" spans="1:5">
      <c r="A46" t="s">
        <v>53</v>
      </c>
      <c r="B46" s="25">
        <f>+'Dettaglio Allegato 4'!E46</f>
        <v>2</v>
      </c>
      <c r="D46" s="25">
        <f>+'Dettaglio Allegato 4'!I46</f>
        <v>4048.16</v>
      </c>
      <c r="E46" t="s">
        <v>29</v>
      </c>
    </row>
    <row r="47" spans="1:5">
      <c r="A47" t="s">
        <v>54</v>
      </c>
      <c r="B47" s="6">
        <v>1</v>
      </c>
      <c r="D47" s="6">
        <v>59.1</v>
      </c>
      <c r="E47" t="s">
        <v>29</v>
      </c>
    </row>
    <row r="48" spans="1:5">
      <c r="A48" t="s">
        <v>55</v>
      </c>
      <c r="B48" s="6">
        <v>2</v>
      </c>
      <c r="C48" s="6">
        <v>12</v>
      </c>
      <c r="D48" s="6">
        <v>125.28</v>
      </c>
      <c r="E48" t="s">
        <v>29</v>
      </c>
    </row>
    <row r="49" spans="1:8">
      <c r="A49" t="s">
        <v>56</v>
      </c>
      <c r="B49" s="6">
        <v>2</v>
      </c>
      <c r="C49" s="6">
        <v>12</v>
      </c>
      <c r="D49" s="6">
        <v>143.28</v>
      </c>
      <c r="E49" t="s">
        <v>29</v>
      </c>
    </row>
    <row r="50" spans="1:8">
      <c r="A50" t="s">
        <v>57</v>
      </c>
      <c r="B50" s="6">
        <v>1</v>
      </c>
      <c r="D50" s="6">
        <v>119.6</v>
      </c>
    </row>
    <row r="51" spans="1:8">
      <c r="A51" t="s">
        <v>58</v>
      </c>
      <c r="B51" s="25">
        <f>+'Dettaglio Allegato 4'!E51</f>
        <v>1</v>
      </c>
      <c r="D51" s="25">
        <f>+'Dettaglio Allegato 4'!I51</f>
        <v>727.28</v>
      </c>
      <c r="E51" t="s">
        <v>29</v>
      </c>
    </row>
    <row r="52" spans="1:8">
      <c r="A52" t="s">
        <v>59</v>
      </c>
      <c r="B52" s="6">
        <v>1</v>
      </c>
      <c r="D52" s="6">
        <v>21.24</v>
      </c>
      <c r="E52" t="s">
        <v>29</v>
      </c>
    </row>
    <row r="53" spans="1:8">
      <c r="A53" t="s">
        <v>60</v>
      </c>
      <c r="B53" s="6">
        <v>1</v>
      </c>
      <c r="C53" s="6">
        <v>12</v>
      </c>
      <c r="D53" s="6">
        <v>22.56</v>
      </c>
      <c r="E53" t="s">
        <v>29</v>
      </c>
    </row>
    <row r="54" spans="1:8">
      <c r="A54" t="s">
        <v>61</v>
      </c>
      <c r="B54" s="6">
        <v>1</v>
      </c>
      <c r="C54" s="6">
        <v>12</v>
      </c>
      <c r="D54" s="6">
        <v>25.8</v>
      </c>
      <c r="E54" t="s">
        <v>29</v>
      </c>
    </row>
    <row r="55" spans="1:8" ht="15" thickBot="1">
      <c r="A55" t="s">
        <v>62</v>
      </c>
      <c r="B55" s="25">
        <f>+'Dettaglio Allegato 4'!E55</f>
        <v>1</v>
      </c>
      <c r="D55" s="25">
        <f>+'Dettaglio Allegato 4'!I55</f>
        <v>507.94</v>
      </c>
    </row>
    <row r="56" spans="1:8" ht="18.600000000000001" thickBot="1">
      <c r="C56" s="14" t="s">
        <v>63</v>
      </c>
      <c r="D56" s="18">
        <f>SUM(D2:D55)</f>
        <v>29148.927719999996</v>
      </c>
      <c r="G56">
        <v>29152.2</v>
      </c>
      <c r="H56" s="172"/>
    </row>
  </sheetData>
  <autoFilter ref="A1:D56" xr:uid="{00000000-0001-0000-0000-000000000000}"/>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9"/>
  <sheetViews>
    <sheetView topLeftCell="B1" zoomScale="70" zoomScaleNormal="70" workbookViewId="0">
      <selection activeCell="I2" sqref="I2:I3"/>
    </sheetView>
  </sheetViews>
  <sheetFormatPr defaultColWidth="9.140625" defaultRowHeight="15.6"/>
  <cols>
    <col min="1" max="1" width="44.42578125" style="11" bestFit="1" customWidth="1"/>
    <col min="2" max="2" width="35.28515625" style="28" bestFit="1" customWidth="1"/>
    <col min="3" max="3" width="117.28515625" style="11" customWidth="1"/>
    <col min="4" max="4" width="33.5703125" style="28" customWidth="1"/>
    <col min="5" max="5" width="14.28515625" style="28" customWidth="1"/>
    <col min="6" max="6" width="15.28515625" style="28" customWidth="1"/>
    <col min="7" max="7" width="21.5703125" style="28" customWidth="1"/>
    <col min="8" max="8" width="21.7109375" style="28" bestFit="1" customWidth="1"/>
    <col min="9" max="9" width="30.5703125" style="28" customWidth="1"/>
    <col min="10" max="10" width="27.28515625" style="28" bestFit="1" customWidth="1"/>
    <col min="11" max="13" width="27.5703125" style="28" bestFit="1" customWidth="1"/>
    <col min="14" max="14" width="32.5703125" style="28" bestFit="1" customWidth="1"/>
    <col min="15" max="15" width="7.140625" style="11" bestFit="1" customWidth="1"/>
    <col min="16" max="16" width="4" style="11" customWidth="1"/>
    <col min="17" max="17" width="10" style="11" bestFit="1" customWidth="1"/>
    <col min="18" max="18" width="12" style="11" bestFit="1" customWidth="1"/>
    <col min="19" max="21" width="23" style="11" customWidth="1"/>
    <col min="22" max="16384" width="9.140625" style="11"/>
  </cols>
  <sheetData>
    <row r="1" spans="1:21" s="23" customFormat="1" ht="18.600000000000001" thickBot="1">
      <c r="A1" s="19" t="s">
        <v>64</v>
      </c>
      <c r="B1" s="20" t="s">
        <v>0</v>
      </c>
      <c r="C1" s="20" t="s">
        <v>65</v>
      </c>
      <c r="D1" s="20" t="s">
        <v>66</v>
      </c>
      <c r="E1" s="20" t="s">
        <v>1</v>
      </c>
      <c r="F1" s="20" t="s">
        <v>2</v>
      </c>
      <c r="G1" s="20" t="s">
        <v>67</v>
      </c>
      <c r="H1" s="20" t="s">
        <v>68</v>
      </c>
      <c r="I1" s="20" t="s">
        <v>69</v>
      </c>
      <c r="J1" s="20" t="s">
        <v>70</v>
      </c>
      <c r="K1" s="20" t="s">
        <v>71</v>
      </c>
      <c r="L1" s="20" t="s">
        <v>72</v>
      </c>
      <c r="M1" s="20" t="s">
        <v>73</v>
      </c>
      <c r="N1" s="21" t="s">
        <v>74</v>
      </c>
      <c r="O1" s="22" t="s">
        <v>4</v>
      </c>
      <c r="P1" s="22"/>
      <c r="Q1" s="23">
        <f>+'Allegato 4'!G1</f>
        <v>6719609</v>
      </c>
      <c r="R1" s="24">
        <f ca="1">TODAY()</f>
        <v>44944</v>
      </c>
      <c r="S1" s="22" t="str">
        <f>+'Allegato 4'!I1</f>
        <v>GREPPI</v>
      </c>
      <c r="T1" s="22" t="s">
        <v>6</v>
      </c>
      <c r="U1" s="22" t="str">
        <f>+'Allegato 4'!K1</f>
        <v>RL7-2</v>
      </c>
    </row>
    <row r="2" spans="1:21">
      <c r="A2" s="30" t="s">
        <v>75</v>
      </c>
      <c r="B2" s="31" t="s">
        <v>8</v>
      </c>
      <c r="C2" s="30" t="s">
        <v>76</v>
      </c>
      <c r="D2" s="31" t="s">
        <v>77</v>
      </c>
      <c r="E2" s="32">
        <v>1</v>
      </c>
      <c r="F2" s="31"/>
      <c r="G2" s="31" t="s">
        <v>78</v>
      </c>
      <c r="H2" s="32">
        <v>0</v>
      </c>
      <c r="I2" s="32">
        <f>+'Dettaglio DEI'!I3</f>
        <v>72.126480000000001</v>
      </c>
      <c r="J2" s="32">
        <v>0</v>
      </c>
      <c r="K2" s="32">
        <v>0</v>
      </c>
      <c r="L2" s="32">
        <v>0</v>
      </c>
      <c r="M2" s="32">
        <v>0</v>
      </c>
      <c r="O2" s="11" t="s">
        <v>29</v>
      </c>
    </row>
    <row r="3" spans="1:21">
      <c r="A3" s="30" t="s">
        <v>75</v>
      </c>
      <c r="B3" s="31" t="s">
        <v>9</v>
      </c>
      <c r="C3" s="30" t="s">
        <v>79</v>
      </c>
      <c r="D3" s="31" t="s">
        <v>77</v>
      </c>
      <c r="E3" s="32">
        <v>1</v>
      </c>
      <c r="F3" s="31"/>
      <c r="G3" s="31" t="s">
        <v>78</v>
      </c>
      <c r="H3" s="32">
        <v>0</v>
      </c>
      <c r="I3" s="32">
        <f>+'Dettaglio DEI'!H3</f>
        <v>1712.0312399999998</v>
      </c>
      <c r="J3" s="32">
        <v>0</v>
      </c>
      <c r="K3" s="32">
        <v>0</v>
      </c>
      <c r="L3" s="32">
        <v>0</v>
      </c>
      <c r="M3" s="32">
        <v>0</v>
      </c>
    </row>
    <row r="4" spans="1:21">
      <c r="A4" s="11" t="s">
        <v>80</v>
      </c>
      <c r="B4" s="28" t="s">
        <v>10</v>
      </c>
      <c r="C4" s="11" t="s">
        <v>81</v>
      </c>
      <c r="D4" s="28" t="s">
        <v>82</v>
      </c>
      <c r="E4" s="27">
        <v>3</v>
      </c>
      <c r="G4" s="28" t="s">
        <v>83</v>
      </c>
      <c r="H4" s="27">
        <v>148.44</v>
      </c>
      <c r="I4" s="27">
        <v>445.32</v>
      </c>
      <c r="J4" s="27">
        <v>0</v>
      </c>
      <c r="K4" s="27">
        <v>0</v>
      </c>
      <c r="L4" s="27">
        <v>0</v>
      </c>
      <c r="M4" s="27">
        <v>0</v>
      </c>
      <c r="N4" s="28" t="s">
        <v>84</v>
      </c>
    </row>
    <row r="5" spans="1:21">
      <c r="A5" s="11" t="s">
        <v>80</v>
      </c>
      <c r="B5" s="28" t="s">
        <v>11</v>
      </c>
      <c r="C5" s="11" t="s">
        <v>85</v>
      </c>
      <c r="D5" s="28" t="s">
        <v>86</v>
      </c>
      <c r="E5" s="27">
        <v>9</v>
      </c>
      <c r="G5" s="28" t="s">
        <v>83</v>
      </c>
      <c r="H5" s="27">
        <v>82.58</v>
      </c>
      <c r="I5" s="27">
        <v>743.22</v>
      </c>
      <c r="J5" s="27">
        <v>0</v>
      </c>
      <c r="K5" s="27">
        <v>0</v>
      </c>
      <c r="L5" s="27">
        <v>0</v>
      </c>
      <c r="M5" s="27">
        <v>0</v>
      </c>
      <c r="N5" s="28" t="s">
        <v>87</v>
      </c>
    </row>
    <row r="6" spans="1:21">
      <c r="A6" s="11" t="s">
        <v>80</v>
      </c>
      <c r="B6" s="28" t="s">
        <v>12</v>
      </c>
      <c r="C6" s="11" t="s">
        <v>88</v>
      </c>
      <c r="D6" s="28" t="s">
        <v>77</v>
      </c>
      <c r="E6" s="27">
        <v>9</v>
      </c>
      <c r="G6" s="28" t="s">
        <v>83</v>
      </c>
      <c r="H6" s="27">
        <v>15.14</v>
      </c>
      <c r="I6" s="27">
        <v>136.26</v>
      </c>
      <c r="J6" s="27">
        <v>0</v>
      </c>
      <c r="K6" s="27">
        <v>0</v>
      </c>
      <c r="L6" s="27">
        <v>0</v>
      </c>
      <c r="M6" s="27">
        <v>0</v>
      </c>
    </row>
    <row r="7" spans="1:21">
      <c r="A7" s="11" t="s">
        <v>80</v>
      </c>
      <c r="B7" s="28" t="s">
        <v>13</v>
      </c>
      <c r="C7" s="11" t="s">
        <v>89</v>
      </c>
      <c r="D7" s="28" t="s">
        <v>86</v>
      </c>
      <c r="E7" s="27">
        <v>2</v>
      </c>
      <c r="G7" s="28" t="s">
        <v>83</v>
      </c>
      <c r="H7" s="27">
        <v>88.8</v>
      </c>
      <c r="I7" s="27">
        <v>177.6</v>
      </c>
      <c r="J7" s="27">
        <v>0</v>
      </c>
      <c r="K7" s="27">
        <v>0</v>
      </c>
      <c r="L7" s="27">
        <v>0</v>
      </c>
      <c r="M7" s="27">
        <v>0</v>
      </c>
      <c r="N7" s="28" t="s">
        <v>90</v>
      </c>
    </row>
    <row r="8" spans="1:21">
      <c r="A8" s="11" t="s">
        <v>80</v>
      </c>
      <c r="B8" s="28" t="s">
        <v>14</v>
      </c>
      <c r="C8" s="11" t="s">
        <v>91</v>
      </c>
      <c r="D8" s="28" t="s">
        <v>77</v>
      </c>
      <c r="E8" s="27">
        <v>2</v>
      </c>
      <c r="G8" s="28" t="s">
        <v>83</v>
      </c>
      <c r="H8" s="27">
        <v>15.14</v>
      </c>
      <c r="I8" s="27">
        <v>30.28</v>
      </c>
      <c r="J8" s="27">
        <v>0</v>
      </c>
      <c r="K8" s="27">
        <v>0</v>
      </c>
      <c r="L8" s="27">
        <v>0</v>
      </c>
      <c r="M8" s="27">
        <v>0</v>
      </c>
    </row>
    <row r="9" spans="1:21">
      <c r="A9" s="11" t="s">
        <v>80</v>
      </c>
      <c r="B9" s="28" t="s">
        <v>15</v>
      </c>
      <c r="C9" s="11" t="s">
        <v>92</v>
      </c>
      <c r="D9" s="28" t="s">
        <v>86</v>
      </c>
      <c r="E9" s="27">
        <v>12</v>
      </c>
      <c r="G9" s="28" t="s">
        <v>83</v>
      </c>
      <c r="H9" s="27">
        <v>6.59</v>
      </c>
      <c r="I9" s="27">
        <v>79.08</v>
      </c>
      <c r="J9" s="27">
        <v>0</v>
      </c>
      <c r="K9" s="27">
        <v>0</v>
      </c>
      <c r="L9" s="27">
        <v>0</v>
      </c>
      <c r="M9" s="27">
        <v>0</v>
      </c>
      <c r="N9" s="28" t="s">
        <v>93</v>
      </c>
    </row>
    <row r="10" spans="1:21">
      <c r="A10" s="11" t="s">
        <v>80</v>
      </c>
      <c r="B10" s="28" t="s">
        <v>16</v>
      </c>
      <c r="C10" s="11" t="s">
        <v>94</v>
      </c>
      <c r="D10" s="28" t="s">
        <v>77</v>
      </c>
      <c r="E10" s="27">
        <v>12</v>
      </c>
      <c r="G10" s="28" t="s">
        <v>83</v>
      </c>
      <c r="H10" s="27">
        <v>21.19</v>
      </c>
      <c r="I10" s="27">
        <v>254.28</v>
      </c>
      <c r="J10" s="27">
        <v>0</v>
      </c>
      <c r="K10" s="27">
        <v>0</v>
      </c>
      <c r="L10" s="27">
        <v>0</v>
      </c>
      <c r="M10" s="27">
        <v>0</v>
      </c>
    </row>
    <row r="11" spans="1:21">
      <c r="A11" s="11" t="s">
        <v>80</v>
      </c>
      <c r="B11" s="28" t="s">
        <v>17</v>
      </c>
      <c r="C11" s="11" t="s">
        <v>95</v>
      </c>
      <c r="D11" s="28" t="s">
        <v>86</v>
      </c>
      <c r="E11" s="27">
        <v>700</v>
      </c>
      <c r="G11" s="28" t="s">
        <v>96</v>
      </c>
      <c r="H11" s="27">
        <v>2.92</v>
      </c>
      <c r="I11" s="27">
        <v>2044</v>
      </c>
      <c r="J11" s="27">
        <v>0</v>
      </c>
      <c r="K11" s="27">
        <v>0</v>
      </c>
      <c r="L11" s="27">
        <v>0</v>
      </c>
      <c r="M11" s="27">
        <v>0</v>
      </c>
      <c r="N11" s="28" t="s">
        <v>97</v>
      </c>
    </row>
    <row r="12" spans="1:21">
      <c r="A12" s="11" t="s">
        <v>80</v>
      </c>
      <c r="B12" s="28" t="s">
        <v>18</v>
      </c>
      <c r="C12" s="11" t="s">
        <v>98</v>
      </c>
      <c r="D12" s="28" t="s">
        <v>77</v>
      </c>
      <c r="E12" s="27">
        <v>700</v>
      </c>
      <c r="G12" s="28" t="s">
        <v>96</v>
      </c>
      <c r="H12" s="27">
        <v>0.67</v>
      </c>
      <c r="I12" s="27">
        <v>469</v>
      </c>
      <c r="J12" s="27">
        <v>0</v>
      </c>
      <c r="K12" s="27">
        <v>0</v>
      </c>
      <c r="L12" s="27">
        <v>0</v>
      </c>
      <c r="M12" s="27">
        <v>0</v>
      </c>
    </row>
    <row r="13" spans="1:21">
      <c r="A13" s="11" t="s">
        <v>80</v>
      </c>
      <c r="B13" s="28" t="s">
        <v>19</v>
      </c>
      <c r="C13" s="11" t="s">
        <v>99</v>
      </c>
      <c r="D13" s="28" t="s">
        <v>86</v>
      </c>
      <c r="E13" s="27">
        <v>2000</v>
      </c>
      <c r="G13" s="28" t="s">
        <v>96</v>
      </c>
      <c r="H13" s="27">
        <v>0.82</v>
      </c>
      <c r="I13" s="27">
        <v>1640</v>
      </c>
      <c r="J13" s="27">
        <v>0</v>
      </c>
      <c r="K13" s="27">
        <v>0</v>
      </c>
      <c r="L13" s="27">
        <v>0</v>
      </c>
      <c r="M13" s="27">
        <v>0</v>
      </c>
      <c r="N13" s="28" t="s">
        <v>100</v>
      </c>
    </row>
    <row r="14" spans="1:21">
      <c r="A14" s="11" t="s">
        <v>80</v>
      </c>
      <c r="B14" s="28" t="s">
        <v>20</v>
      </c>
      <c r="C14" s="11" t="s">
        <v>101</v>
      </c>
      <c r="D14" s="28" t="s">
        <v>77</v>
      </c>
      <c r="E14" s="27">
        <v>2000</v>
      </c>
      <c r="G14" s="28" t="s">
        <v>96</v>
      </c>
      <c r="H14" s="27">
        <v>0.5</v>
      </c>
      <c r="I14" s="27">
        <v>1000</v>
      </c>
      <c r="J14" s="27">
        <v>0</v>
      </c>
      <c r="K14" s="27">
        <v>0</v>
      </c>
      <c r="L14" s="27">
        <v>0</v>
      </c>
      <c r="M14" s="27">
        <v>0</v>
      </c>
    </row>
    <row r="15" spans="1:21">
      <c r="A15" s="11" t="s">
        <v>80</v>
      </c>
      <c r="B15" s="28" t="s">
        <v>21</v>
      </c>
      <c r="C15" s="11" t="s">
        <v>102</v>
      </c>
      <c r="D15" s="28" t="s">
        <v>86</v>
      </c>
      <c r="E15" s="27">
        <v>24</v>
      </c>
      <c r="G15" s="28" t="s">
        <v>83</v>
      </c>
      <c r="H15" s="27">
        <v>2.86</v>
      </c>
      <c r="I15" s="27">
        <v>68.64</v>
      </c>
      <c r="J15" s="27">
        <v>0</v>
      </c>
      <c r="K15" s="27">
        <v>0</v>
      </c>
      <c r="L15" s="27">
        <v>0</v>
      </c>
      <c r="M15" s="27">
        <v>0</v>
      </c>
      <c r="N15" s="28" t="s">
        <v>103</v>
      </c>
    </row>
    <row r="16" spans="1:21">
      <c r="A16" s="11" t="s">
        <v>80</v>
      </c>
      <c r="B16" s="28" t="s">
        <v>22</v>
      </c>
      <c r="C16" s="11" t="s">
        <v>104</v>
      </c>
      <c r="D16" s="28" t="s">
        <v>82</v>
      </c>
      <c r="E16" s="27">
        <v>4</v>
      </c>
      <c r="G16" s="28" t="s">
        <v>83</v>
      </c>
      <c r="H16" s="27">
        <v>2.79</v>
      </c>
      <c r="I16" s="27">
        <v>11.16</v>
      </c>
      <c r="J16" s="27">
        <v>0</v>
      </c>
      <c r="K16" s="27">
        <v>0</v>
      </c>
      <c r="L16" s="27">
        <v>0</v>
      </c>
      <c r="M16" s="27">
        <v>0</v>
      </c>
      <c r="N16" s="28" t="s">
        <v>105</v>
      </c>
    </row>
    <row r="17" spans="1:15">
      <c r="A17" s="11" t="s">
        <v>80</v>
      </c>
      <c r="B17" s="28" t="s">
        <v>23</v>
      </c>
      <c r="C17" s="11" t="s">
        <v>106</v>
      </c>
      <c r="D17" s="28" t="s">
        <v>86</v>
      </c>
      <c r="E17" s="27">
        <v>112</v>
      </c>
      <c r="G17" s="28" t="s">
        <v>83</v>
      </c>
      <c r="H17" s="27">
        <v>3.65</v>
      </c>
      <c r="I17" s="27">
        <v>408.8</v>
      </c>
      <c r="J17" s="27">
        <v>0</v>
      </c>
      <c r="K17" s="27">
        <v>0</v>
      </c>
      <c r="L17" s="27">
        <v>0</v>
      </c>
      <c r="M17" s="27">
        <v>0</v>
      </c>
      <c r="N17" s="28" t="s">
        <v>107</v>
      </c>
    </row>
    <row r="18" spans="1:15">
      <c r="A18" s="11" t="s">
        <v>80</v>
      </c>
      <c r="B18" s="28" t="s">
        <v>24</v>
      </c>
      <c r="C18" s="11" t="s">
        <v>108</v>
      </c>
      <c r="D18" s="28" t="s">
        <v>77</v>
      </c>
      <c r="E18" s="27">
        <v>112</v>
      </c>
      <c r="G18" s="28" t="s">
        <v>83</v>
      </c>
      <c r="H18" s="27">
        <v>15.14</v>
      </c>
      <c r="I18" s="27">
        <v>1695.68</v>
      </c>
      <c r="J18" s="27">
        <v>0</v>
      </c>
      <c r="K18" s="27">
        <v>0</v>
      </c>
      <c r="L18" s="27">
        <v>0</v>
      </c>
      <c r="M18" s="27">
        <v>0</v>
      </c>
    </row>
    <row r="19" spans="1:15">
      <c r="A19" s="11" t="s">
        <v>80</v>
      </c>
      <c r="B19" s="28" t="s">
        <v>25</v>
      </c>
      <c r="C19" s="11" t="s">
        <v>109</v>
      </c>
      <c r="D19" s="28" t="s">
        <v>86</v>
      </c>
      <c r="E19" s="27">
        <v>16</v>
      </c>
      <c r="G19" s="28" t="s">
        <v>83</v>
      </c>
      <c r="H19" s="27">
        <v>17.07</v>
      </c>
      <c r="I19" s="27">
        <v>273.12</v>
      </c>
      <c r="J19" s="27">
        <v>0</v>
      </c>
      <c r="K19" s="27">
        <v>0</v>
      </c>
      <c r="L19" s="27">
        <v>0</v>
      </c>
      <c r="M19" s="27">
        <v>0</v>
      </c>
      <c r="N19" s="28" t="s">
        <v>110</v>
      </c>
    </row>
    <row r="20" spans="1:15">
      <c r="A20" s="11" t="s">
        <v>111</v>
      </c>
      <c r="B20" s="28" t="s">
        <v>26</v>
      </c>
      <c r="C20" s="11" t="s">
        <v>112</v>
      </c>
      <c r="D20" s="28" t="s">
        <v>77</v>
      </c>
      <c r="E20" s="27">
        <v>1</v>
      </c>
      <c r="G20" s="28" t="s">
        <v>113</v>
      </c>
      <c r="H20" s="27">
        <v>281.25</v>
      </c>
      <c r="I20" s="27">
        <v>281.25</v>
      </c>
      <c r="J20" s="27">
        <v>0</v>
      </c>
      <c r="K20" s="27">
        <v>0</v>
      </c>
      <c r="L20" s="27">
        <v>0</v>
      </c>
      <c r="M20" s="27">
        <v>0</v>
      </c>
    </row>
    <row r="21" spans="1:15">
      <c r="A21" s="11" t="s">
        <v>111</v>
      </c>
      <c r="B21" s="28" t="s">
        <v>27</v>
      </c>
      <c r="C21" s="11" t="s">
        <v>114</v>
      </c>
      <c r="D21" s="28" t="s">
        <v>77</v>
      </c>
      <c r="E21" s="27">
        <v>16</v>
      </c>
      <c r="G21" s="28" t="s">
        <v>115</v>
      </c>
      <c r="H21" s="27">
        <v>29.17</v>
      </c>
      <c r="I21" s="27">
        <v>466.72</v>
      </c>
      <c r="J21" s="27">
        <v>0</v>
      </c>
      <c r="K21" s="27">
        <v>0</v>
      </c>
      <c r="L21" s="27">
        <v>0</v>
      </c>
      <c r="M21" s="27">
        <v>0</v>
      </c>
    </row>
    <row r="22" spans="1:15">
      <c r="A22" s="11" t="s">
        <v>116</v>
      </c>
      <c r="B22" s="28" t="s">
        <v>28</v>
      </c>
      <c r="C22" s="11" t="s">
        <v>117</v>
      </c>
      <c r="D22" s="28" t="s">
        <v>118</v>
      </c>
      <c r="E22" s="27">
        <v>2</v>
      </c>
      <c r="G22" s="28" t="s">
        <v>83</v>
      </c>
      <c r="H22" s="27">
        <v>919.76</v>
      </c>
      <c r="I22" s="27">
        <f>H22*E22</f>
        <v>1839.52</v>
      </c>
      <c r="J22" s="27">
        <v>0</v>
      </c>
      <c r="K22" s="27">
        <v>0</v>
      </c>
      <c r="L22" s="27">
        <v>0</v>
      </c>
      <c r="M22" s="27">
        <v>0</v>
      </c>
      <c r="N22" s="28" t="s">
        <v>119</v>
      </c>
      <c r="O22" s="11" t="s">
        <v>29</v>
      </c>
    </row>
    <row r="23" spans="1:15">
      <c r="A23" s="11" t="s">
        <v>120</v>
      </c>
      <c r="B23" s="28" t="s">
        <v>30</v>
      </c>
      <c r="C23" s="11" t="s">
        <v>121</v>
      </c>
      <c r="D23" s="28" t="s">
        <v>77</v>
      </c>
      <c r="E23" s="27">
        <v>2</v>
      </c>
      <c r="G23" s="28" t="s">
        <v>83</v>
      </c>
      <c r="H23" s="27">
        <v>26.86</v>
      </c>
      <c r="I23" s="27">
        <v>53.72</v>
      </c>
      <c r="J23" s="27">
        <v>0</v>
      </c>
      <c r="K23" s="27">
        <v>0</v>
      </c>
      <c r="L23" s="27">
        <v>0</v>
      </c>
      <c r="M23" s="27">
        <v>0</v>
      </c>
      <c r="O23" s="11" t="s">
        <v>29</v>
      </c>
    </row>
    <row r="24" spans="1:15">
      <c r="A24" s="11" t="s">
        <v>120</v>
      </c>
      <c r="B24" s="28" t="s">
        <v>31</v>
      </c>
      <c r="C24" s="11" t="s">
        <v>122</v>
      </c>
      <c r="D24" s="28" t="s">
        <v>77</v>
      </c>
      <c r="E24" s="27">
        <v>2</v>
      </c>
      <c r="F24" s="28">
        <v>12</v>
      </c>
      <c r="G24" s="28" t="s">
        <v>123</v>
      </c>
      <c r="H24" s="27">
        <v>2.37</v>
      </c>
      <c r="I24" s="27">
        <v>0</v>
      </c>
      <c r="J24" s="27">
        <v>56.88</v>
      </c>
      <c r="K24" s="27">
        <v>0</v>
      </c>
      <c r="L24" s="27">
        <v>0</v>
      </c>
      <c r="M24" s="27">
        <v>0</v>
      </c>
      <c r="O24" s="11" t="s">
        <v>29</v>
      </c>
    </row>
    <row r="25" spans="1:15">
      <c r="A25" s="11" t="s">
        <v>120</v>
      </c>
      <c r="B25" s="28" t="s">
        <v>32</v>
      </c>
      <c r="C25" s="11" t="s">
        <v>124</v>
      </c>
      <c r="D25" s="28" t="s">
        <v>77</v>
      </c>
      <c r="E25" s="27">
        <v>2</v>
      </c>
      <c r="F25" s="28">
        <v>12</v>
      </c>
      <c r="G25" s="28" t="s">
        <v>123</v>
      </c>
      <c r="H25" s="27">
        <v>2.71</v>
      </c>
      <c r="I25" s="27">
        <v>0</v>
      </c>
      <c r="J25" s="27">
        <v>0</v>
      </c>
      <c r="K25" s="27">
        <v>65.040000000000006</v>
      </c>
      <c r="L25" s="27">
        <v>0</v>
      </c>
      <c r="M25" s="27">
        <v>0</v>
      </c>
      <c r="O25" s="11" t="s">
        <v>29</v>
      </c>
    </row>
    <row r="26" spans="1:15">
      <c r="A26" s="11" t="s">
        <v>116</v>
      </c>
      <c r="B26" s="28" t="s">
        <v>33</v>
      </c>
      <c r="C26" s="11" t="s">
        <v>125</v>
      </c>
      <c r="D26" s="28" t="s">
        <v>118</v>
      </c>
      <c r="E26" s="27">
        <v>14</v>
      </c>
      <c r="G26" s="28" t="s">
        <v>83</v>
      </c>
      <c r="H26" s="27">
        <v>26.96</v>
      </c>
      <c r="I26" s="27">
        <f>+H26*E26</f>
        <v>377.44</v>
      </c>
      <c r="J26" s="27">
        <v>0</v>
      </c>
      <c r="K26" s="27">
        <v>0</v>
      </c>
      <c r="L26" s="27">
        <v>0</v>
      </c>
      <c r="M26" s="27">
        <v>0</v>
      </c>
      <c r="N26" s="28" t="s">
        <v>126</v>
      </c>
      <c r="O26" s="11" t="s">
        <v>29</v>
      </c>
    </row>
    <row r="27" spans="1:15">
      <c r="A27" s="11" t="s">
        <v>120</v>
      </c>
      <c r="B27" s="28" t="s">
        <v>34</v>
      </c>
      <c r="C27" s="11" t="s">
        <v>127</v>
      </c>
      <c r="D27" s="28" t="s">
        <v>77</v>
      </c>
      <c r="E27" s="27">
        <v>8</v>
      </c>
      <c r="G27" s="28" t="s">
        <v>83</v>
      </c>
      <c r="H27" s="27">
        <v>0.79</v>
      </c>
      <c r="I27" s="27">
        <v>6.32</v>
      </c>
      <c r="J27" s="27">
        <v>0</v>
      </c>
      <c r="K27" s="27">
        <v>0</v>
      </c>
      <c r="L27" s="27">
        <v>0</v>
      </c>
      <c r="M27" s="27">
        <v>0</v>
      </c>
      <c r="O27" s="11" t="s">
        <v>29</v>
      </c>
    </row>
    <row r="28" spans="1:15">
      <c r="A28" s="11" t="s">
        <v>120</v>
      </c>
      <c r="B28" s="28" t="s">
        <v>35</v>
      </c>
      <c r="C28" s="11" t="s">
        <v>128</v>
      </c>
      <c r="D28" s="28" t="s">
        <v>77</v>
      </c>
      <c r="E28" s="27">
        <v>14</v>
      </c>
      <c r="F28" s="28">
        <v>12</v>
      </c>
      <c r="G28" s="28" t="s">
        <v>123</v>
      </c>
      <c r="H28" s="27">
        <v>7.0000000000000007E-2</v>
      </c>
      <c r="I28" s="27">
        <v>0</v>
      </c>
      <c r="J28" s="27">
        <f>+H28*F28*E28</f>
        <v>11.760000000000002</v>
      </c>
      <c r="K28" s="27">
        <v>0</v>
      </c>
      <c r="L28" s="27">
        <v>0</v>
      </c>
      <c r="M28" s="27">
        <v>0</v>
      </c>
      <c r="O28" s="11" t="s">
        <v>29</v>
      </c>
    </row>
    <row r="29" spans="1:15">
      <c r="A29" s="11" t="s">
        <v>120</v>
      </c>
      <c r="B29" s="28" t="s">
        <v>36</v>
      </c>
      <c r="C29" s="11" t="s">
        <v>129</v>
      </c>
      <c r="D29" s="28" t="s">
        <v>77</v>
      </c>
      <c r="E29" s="27">
        <v>14</v>
      </c>
      <c r="F29" s="28">
        <v>12</v>
      </c>
      <c r="G29" s="28" t="s">
        <v>123</v>
      </c>
      <c r="H29" s="27">
        <v>0.08</v>
      </c>
      <c r="I29" s="27">
        <v>0</v>
      </c>
      <c r="J29" s="27">
        <v>0</v>
      </c>
      <c r="K29" s="27">
        <f>+H29*F29*E29</f>
        <v>13.44</v>
      </c>
      <c r="L29" s="27">
        <v>0</v>
      </c>
      <c r="M29" s="27">
        <v>0</v>
      </c>
      <c r="O29" s="11" t="s">
        <v>29</v>
      </c>
    </row>
    <row r="30" spans="1:15">
      <c r="A30" s="11" t="s">
        <v>116</v>
      </c>
      <c r="B30" s="28" t="s">
        <v>37</v>
      </c>
      <c r="C30" s="11" t="s">
        <v>130</v>
      </c>
      <c r="D30" s="28" t="s">
        <v>118</v>
      </c>
      <c r="E30" s="27">
        <v>14</v>
      </c>
      <c r="G30" s="28" t="s">
        <v>83</v>
      </c>
      <c r="H30" s="27">
        <v>60.18</v>
      </c>
      <c r="I30" s="27">
        <f>+H30*E30</f>
        <v>842.52</v>
      </c>
      <c r="J30" s="27">
        <v>0</v>
      </c>
      <c r="K30" s="27">
        <v>0</v>
      </c>
      <c r="L30" s="27">
        <v>0</v>
      </c>
      <c r="M30" s="27">
        <v>0</v>
      </c>
      <c r="N30" s="28" t="s">
        <v>131</v>
      </c>
      <c r="O30" s="11" t="s">
        <v>29</v>
      </c>
    </row>
    <row r="31" spans="1:15">
      <c r="A31" s="11" t="s">
        <v>120</v>
      </c>
      <c r="B31" s="28" t="s">
        <v>38</v>
      </c>
      <c r="C31" s="11" t="s">
        <v>132</v>
      </c>
      <c r="D31" s="28" t="s">
        <v>77</v>
      </c>
      <c r="E31" s="27">
        <v>8</v>
      </c>
      <c r="G31" s="28" t="s">
        <v>83</v>
      </c>
      <c r="H31" s="27">
        <v>1.76</v>
      </c>
      <c r="I31" s="27">
        <v>14.08</v>
      </c>
      <c r="J31" s="27">
        <v>0</v>
      </c>
      <c r="K31" s="27">
        <v>0</v>
      </c>
      <c r="L31" s="27">
        <v>0</v>
      </c>
      <c r="M31" s="27">
        <v>0</v>
      </c>
      <c r="O31" s="11" t="s">
        <v>29</v>
      </c>
    </row>
    <row r="32" spans="1:15">
      <c r="A32" s="11" t="s">
        <v>120</v>
      </c>
      <c r="B32" s="28" t="s">
        <v>39</v>
      </c>
      <c r="C32" s="11" t="s">
        <v>133</v>
      </c>
      <c r="D32" s="28" t="s">
        <v>77</v>
      </c>
      <c r="E32" s="27">
        <v>14</v>
      </c>
      <c r="F32" s="28">
        <v>12</v>
      </c>
      <c r="G32" s="28" t="s">
        <v>123</v>
      </c>
      <c r="H32" s="27">
        <v>0.16</v>
      </c>
      <c r="I32" s="27">
        <v>0</v>
      </c>
      <c r="J32" s="27">
        <f>+H32*F32*E32</f>
        <v>26.88</v>
      </c>
      <c r="K32" s="27">
        <v>0</v>
      </c>
      <c r="L32" s="27">
        <v>0</v>
      </c>
      <c r="M32" s="27">
        <v>0</v>
      </c>
      <c r="O32" s="11" t="s">
        <v>29</v>
      </c>
    </row>
    <row r="33" spans="1:15">
      <c r="A33" s="11" t="s">
        <v>120</v>
      </c>
      <c r="B33" s="28" t="s">
        <v>40</v>
      </c>
      <c r="C33" s="11" t="s">
        <v>134</v>
      </c>
      <c r="D33" s="28" t="s">
        <v>77</v>
      </c>
      <c r="E33" s="27">
        <v>14</v>
      </c>
      <c r="F33" s="28">
        <v>12</v>
      </c>
      <c r="G33" s="28" t="s">
        <v>123</v>
      </c>
      <c r="H33" s="27">
        <v>0.18</v>
      </c>
      <c r="I33" s="27">
        <v>0</v>
      </c>
      <c r="J33" s="27">
        <v>0</v>
      </c>
      <c r="K33" s="27">
        <f>+H33*F33*E33</f>
        <v>30.240000000000002</v>
      </c>
      <c r="L33" s="27">
        <v>0</v>
      </c>
      <c r="M33" s="27">
        <v>0</v>
      </c>
      <c r="O33" s="11" t="s">
        <v>29</v>
      </c>
    </row>
    <row r="34" spans="1:15">
      <c r="A34" s="11" t="s">
        <v>135</v>
      </c>
      <c r="B34" s="28" t="s">
        <v>41</v>
      </c>
      <c r="C34" s="11" t="s">
        <v>136</v>
      </c>
      <c r="D34" s="28" t="s">
        <v>118</v>
      </c>
      <c r="E34" s="27">
        <v>2</v>
      </c>
      <c r="G34" s="28" t="s">
        <v>83</v>
      </c>
      <c r="H34" s="27">
        <v>685.81</v>
      </c>
      <c r="I34" s="27">
        <f>+H34*E34</f>
        <v>1371.62</v>
      </c>
      <c r="J34" s="27">
        <v>0</v>
      </c>
      <c r="K34" s="27">
        <v>0</v>
      </c>
      <c r="L34" s="27">
        <v>0</v>
      </c>
      <c r="M34" s="27">
        <v>0</v>
      </c>
      <c r="N34" s="28" t="s">
        <v>137</v>
      </c>
      <c r="O34" s="11" t="s">
        <v>29</v>
      </c>
    </row>
    <row r="35" spans="1:15">
      <c r="A35" s="11" t="s">
        <v>120</v>
      </c>
      <c r="B35" s="28" t="s">
        <v>42</v>
      </c>
      <c r="C35" s="11" t="s">
        <v>138</v>
      </c>
      <c r="D35" s="28" t="s">
        <v>77</v>
      </c>
      <c r="E35" s="27">
        <v>1</v>
      </c>
      <c r="G35" s="28" t="s">
        <v>83</v>
      </c>
      <c r="H35" s="27">
        <v>57.13</v>
      </c>
      <c r="I35" s="27">
        <v>57.13</v>
      </c>
      <c r="J35" s="27">
        <v>0</v>
      </c>
      <c r="K35" s="27">
        <v>0</v>
      </c>
      <c r="L35" s="27">
        <v>0</v>
      </c>
      <c r="M35" s="27">
        <v>0</v>
      </c>
      <c r="O35" s="11" t="s">
        <v>29</v>
      </c>
    </row>
    <row r="36" spans="1:15">
      <c r="A36" s="11" t="s">
        <v>120</v>
      </c>
      <c r="B36" s="28" t="s">
        <v>43</v>
      </c>
      <c r="C36" s="11" t="s">
        <v>139</v>
      </c>
      <c r="D36" s="28" t="s">
        <v>77</v>
      </c>
      <c r="E36" s="27">
        <v>2</v>
      </c>
      <c r="F36" s="28">
        <v>12</v>
      </c>
      <c r="G36" s="28" t="s">
        <v>123</v>
      </c>
      <c r="H36" s="27">
        <v>1.77</v>
      </c>
      <c r="I36" s="27">
        <v>0</v>
      </c>
      <c r="J36" s="27">
        <f>+H36*F36*E36</f>
        <v>42.480000000000004</v>
      </c>
      <c r="K36" s="27">
        <v>0</v>
      </c>
      <c r="L36" s="27">
        <v>0</v>
      </c>
      <c r="M36" s="27">
        <v>0</v>
      </c>
      <c r="O36" s="11" t="s">
        <v>29</v>
      </c>
    </row>
    <row r="37" spans="1:15">
      <c r="A37" s="11" t="s">
        <v>120</v>
      </c>
      <c r="B37" s="28" t="s">
        <v>44</v>
      </c>
      <c r="C37" s="11" t="s">
        <v>140</v>
      </c>
      <c r="D37" s="28" t="s">
        <v>77</v>
      </c>
      <c r="E37" s="27">
        <v>2</v>
      </c>
      <c r="F37" s="28">
        <v>12</v>
      </c>
      <c r="G37" s="28" t="s">
        <v>123</v>
      </c>
      <c r="H37" s="27">
        <v>2.02</v>
      </c>
      <c r="I37" s="27">
        <v>0</v>
      </c>
      <c r="J37" s="27">
        <v>0</v>
      </c>
      <c r="K37" s="27">
        <f>+H37*F37*E37</f>
        <v>48.480000000000004</v>
      </c>
      <c r="L37" s="27">
        <v>0</v>
      </c>
      <c r="M37" s="27">
        <v>0</v>
      </c>
      <c r="O37" s="11" t="s">
        <v>29</v>
      </c>
    </row>
    <row r="38" spans="1:15">
      <c r="A38" s="11" t="s">
        <v>135</v>
      </c>
      <c r="B38" s="28" t="s">
        <v>45</v>
      </c>
      <c r="C38" s="11" t="s">
        <v>141</v>
      </c>
      <c r="D38" s="28" t="s">
        <v>118</v>
      </c>
      <c r="E38" s="27">
        <v>35</v>
      </c>
      <c r="G38" s="28" t="s">
        <v>83</v>
      </c>
      <c r="H38" s="27">
        <v>153.41999999999999</v>
      </c>
      <c r="I38" s="27">
        <f>+H38*E38</f>
        <v>5369.7</v>
      </c>
      <c r="J38" s="27">
        <v>0</v>
      </c>
      <c r="K38" s="27">
        <v>0</v>
      </c>
      <c r="L38" s="27">
        <v>0</v>
      </c>
      <c r="M38" s="27">
        <v>0</v>
      </c>
      <c r="N38" s="28" t="s">
        <v>142</v>
      </c>
      <c r="O38" s="11" t="s">
        <v>29</v>
      </c>
    </row>
    <row r="39" spans="1:15">
      <c r="A39" s="11" t="s">
        <v>120</v>
      </c>
      <c r="B39" s="28" t="s">
        <v>46</v>
      </c>
      <c r="C39" s="11" t="s">
        <v>143</v>
      </c>
      <c r="D39" s="28" t="s">
        <v>77</v>
      </c>
      <c r="E39" s="27">
        <v>12</v>
      </c>
      <c r="G39" s="28" t="s">
        <v>83</v>
      </c>
      <c r="H39" s="27">
        <v>12.78</v>
      </c>
      <c r="I39" s="27">
        <v>153.36000000000001</v>
      </c>
      <c r="J39" s="27">
        <v>0</v>
      </c>
      <c r="K39" s="27">
        <v>0</v>
      </c>
      <c r="L39" s="27">
        <v>0</v>
      </c>
      <c r="M39" s="27">
        <v>0</v>
      </c>
      <c r="O39" s="11" t="s">
        <v>29</v>
      </c>
    </row>
    <row r="40" spans="1:15">
      <c r="A40" s="11" t="s">
        <v>120</v>
      </c>
      <c r="B40" s="28" t="s">
        <v>47</v>
      </c>
      <c r="C40" s="11" t="s">
        <v>144</v>
      </c>
      <c r="D40" s="28" t="s">
        <v>77</v>
      </c>
      <c r="E40" s="27">
        <v>35</v>
      </c>
      <c r="F40" s="28">
        <v>12</v>
      </c>
      <c r="G40" s="28" t="s">
        <v>123</v>
      </c>
      <c r="H40" s="27">
        <v>0.4</v>
      </c>
      <c r="I40" s="27">
        <v>0</v>
      </c>
      <c r="J40" s="27">
        <f>+H40*F40*E40</f>
        <v>168.00000000000003</v>
      </c>
      <c r="K40" s="27">
        <v>0</v>
      </c>
      <c r="L40" s="27">
        <v>0</v>
      </c>
      <c r="M40" s="27">
        <v>0</v>
      </c>
      <c r="O40" s="11" t="s">
        <v>29</v>
      </c>
    </row>
    <row r="41" spans="1:15">
      <c r="A41" s="11" t="s">
        <v>120</v>
      </c>
      <c r="B41" s="28" t="s">
        <v>48</v>
      </c>
      <c r="C41" s="11" t="s">
        <v>145</v>
      </c>
      <c r="D41" s="28" t="s">
        <v>77</v>
      </c>
      <c r="E41" s="27">
        <v>35</v>
      </c>
      <c r="F41" s="28">
        <v>12</v>
      </c>
      <c r="G41" s="28" t="s">
        <v>123</v>
      </c>
      <c r="H41" s="27">
        <v>0.45</v>
      </c>
      <c r="I41" s="27">
        <v>0</v>
      </c>
      <c r="J41" s="27">
        <v>0</v>
      </c>
      <c r="K41" s="27">
        <f>+H41*F41*E41</f>
        <v>189</v>
      </c>
      <c r="L41" s="27">
        <v>0</v>
      </c>
      <c r="M41" s="27">
        <v>0</v>
      </c>
      <c r="O41" s="11" t="s">
        <v>29</v>
      </c>
    </row>
    <row r="42" spans="1:15">
      <c r="A42" s="11" t="s">
        <v>146</v>
      </c>
      <c r="B42" s="28" t="s">
        <v>49</v>
      </c>
      <c r="C42" s="11" t="s">
        <v>147</v>
      </c>
      <c r="D42" s="28" t="s">
        <v>118</v>
      </c>
      <c r="E42" s="27">
        <v>1</v>
      </c>
      <c r="G42" s="28" t="s">
        <v>83</v>
      </c>
      <c r="H42" s="27">
        <v>533.75</v>
      </c>
      <c r="I42" s="27">
        <v>533.75</v>
      </c>
      <c r="J42" s="27">
        <v>0</v>
      </c>
      <c r="K42" s="27">
        <v>0</v>
      </c>
      <c r="L42" s="27">
        <v>0</v>
      </c>
      <c r="M42" s="27">
        <v>0</v>
      </c>
      <c r="N42" s="28" t="s">
        <v>148</v>
      </c>
      <c r="O42" s="11" t="s">
        <v>29</v>
      </c>
    </row>
    <row r="43" spans="1:15">
      <c r="A43" s="11" t="s">
        <v>120</v>
      </c>
      <c r="B43" s="28" t="s">
        <v>50</v>
      </c>
      <c r="C43" s="11" t="s">
        <v>149</v>
      </c>
      <c r="D43" s="28" t="s">
        <v>77</v>
      </c>
      <c r="E43" s="27">
        <v>1</v>
      </c>
      <c r="G43" s="28" t="s">
        <v>83</v>
      </c>
      <c r="H43" s="27">
        <v>33.36</v>
      </c>
      <c r="I43" s="27">
        <v>33.36</v>
      </c>
      <c r="J43" s="27">
        <v>0</v>
      </c>
      <c r="K43" s="27">
        <v>0</v>
      </c>
      <c r="L43" s="27">
        <v>0</v>
      </c>
      <c r="M43" s="27">
        <v>0</v>
      </c>
      <c r="O43" s="11" t="s">
        <v>29</v>
      </c>
    </row>
    <row r="44" spans="1:15">
      <c r="A44" s="11" t="s">
        <v>120</v>
      </c>
      <c r="B44" s="28" t="s">
        <v>51</v>
      </c>
      <c r="C44" s="11" t="s">
        <v>150</v>
      </c>
      <c r="D44" s="28" t="s">
        <v>77</v>
      </c>
      <c r="E44" s="27">
        <v>1</v>
      </c>
      <c r="F44" s="28">
        <v>12</v>
      </c>
      <c r="G44" s="28" t="s">
        <v>123</v>
      </c>
      <c r="H44" s="27">
        <v>1.38</v>
      </c>
      <c r="I44" s="27">
        <v>0</v>
      </c>
      <c r="J44" s="27">
        <v>16.559999999999999</v>
      </c>
      <c r="K44" s="27">
        <v>0</v>
      </c>
      <c r="L44" s="27">
        <v>0</v>
      </c>
      <c r="M44" s="27">
        <v>0</v>
      </c>
      <c r="O44" s="11" t="s">
        <v>29</v>
      </c>
    </row>
    <row r="45" spans="1:15">
      <c r="A45" s="11" t="s">
        <v>120</v>
      </c>
      <c r="B45" s="28" t="s">
        <v>52</v>
      </c>
      <c r="C45" s="11" t="s">
        <v>151</v>
      </c>
      <c r="D45" s="28" t="s">
        <v>77</v>
      </c>
      <c r="E45" s="27">
        <v>1</v>
      </c>
      <c r="F45" s="28">
        <v>12</v>
      </c>
      <c r="G45" s="28" t="s">
        <v>123</v>
      </c>
      <c r="H45" s="27">
        <v>1.57</v>
      </c>
      <c r="I45" s="27">
        <v>0</v>
      </c>
      <c r="J45" s="27">
        <v>0</v>
      </c>
      <c r="K45" s="27">
        <v>18.84</v>
      </c>
      <c r="L45" s="27">
        <v>0</v>
      </c>
      <c r="M45" s="27">
        <v>0</v>
      </c>
      <c r="O45" s="11" t="s">
        <v>29</v>
      </c>
    </row>
    <row r="46" spans="1:15">
      <c r="A46" s="11" t="s">
        <v>116</v>
      </c>
      <c r="B46" s="28" t="s">
        <v>53</v>
      </c>
      <c r="C46" s="11" t="s">
        <v>152</v>
      </c>
      <c r="D46" s="28" t="s">
        <v>118</v>
      </c>
      <c r="E46" s="27">
        <v>2</v>
      </c>
      <c r="G46" s="28" t="s">
        <v>83</v>
      </c>
      <c r="H46" s="27">
        <v>2024.08</v>
      </c>
      <c r="I46" s="27">
        <f>+H46*E46</f>
        <v>4048.16</v>
      </c>
      <c r="J46" s="27">
        <v>0</v>
      </c>
      <c r="K46" s="27">
        <v>0</v>
      </c>
      <c r="L46" s="27">
        <v>0</v>
      </c>
      <c r="M46" s="27">
        <v>0</v>
      </c>
      <c r="N46" s="28" t="s">
        <v>153</v>
      </c>
      <c r="O46" s="11" t="s">
        <v>29</v>
      </c>
    </row>
    <row r="47" spans="1:15">
      <c r="A47" s="11" t="s">
        <v>120</v>
      </c>
      <c r="B47" s="28" t="s">
        <v>54</v>
      </c>
      <c r="C47" s="11" t="s">
        <v>154</v>
      </c>
      <c r="D47" s="28" t="s">
        <v>77</v>
      </c>
      <c r="E47" s="27">
        <v>1</v>
      </c>
      <c r="G47" s="28" t="s">
        <v>83</v>
      </c>
      <c r="H47" s="27">
        <v>59.1</v>
      </c>
      <c r="I47" s="27">
        <v>59.1</v>
      </c>
      <c r="J47" s="27">
        <v>0</v>
      </c>
      <c r="K47" s="27">
        <v>0</v>
      </c>
      <c r="L47" s="27">
        <v>0</v>
      </c>
      <c r="M47" s="27">
        <v>0</v>
      </c>
      <c r="O47" s="11" t="s">
        <v>29</v>
      </c>
    </row>
    <row r="48" spans="1:15">
      <c r="A48" s="11" t="s">
        <v>120</v>
      </c>
      <c r="B48" s="28" t="s">
        <v>55</v>
      </c>
      <c r="C48" s="11" t="s">
        <v>155</v>
      </c>
      <c r="D48" s="28" t="s">
        <v>77</v>
      </c>
      <c r="E48" s="27">
        <v>2</v>
      </c>
      <c r="F48" s="28">
        <v>12</v>
      </c>
      <c r="G48" s="28" t="s">
        <v>123</v>
      </c>
      <c r="H48" s="27">
        <v>5.22</v>
      </c>
      <c r="I48" s="27">
        <v>0</v>
      </c>
      <c r="J48" s="27">
        <f>+H48*F48*E48</f>
        <v>125.28</v>
      </c>
      <c r="K48" s="27">
        <v>0</v>
      </c>
      <c r="L48" s="27">
        <v>0</v>
      </c>
      <c r="M48" s="27">
        <v>0</v>
      </c>
      <c r="O48" s="11" t="s">
        <v>29</v>
      </c>
    </row>
    <row r="49" spans="1:15">
      <c r="A49" s="11" t="s">
        <v>120</v>
      </c>
      <c r="B49" s="28" t="s">
        <v>56</v>
      </c>
      <c r="C49" s="11" t="s">
        <v>156</v>
      </c>
      <c r="D49" s="28" t="s">
        <v>77</v>
      </c>
      <c r="E49" s="27">
        <v>2</v>
      </c>
      <c r="F49" s="28">
        <v>12</v>
      </c>
      <c r="G49" s="28" t="s">
        <v>123</v>
      </c>
      <c r="H49" s="27">
        <v>5.97</v>
      </c>
      <c r="I49" s="27">
        <v>0</v>
      </c>
      <c r="J49" s="27">
        <v>0</v>
      </c>
      <c r="K49" s="27">
        <f>+H49*F49*E49</f>
        <v>143.28</v>
      </c>
      <c r="L49" s="27">
        <v>0</v>
      </c>
      <c r="M49" s="27">
        <v>0</v>
      </c>
      <c r="O49" s="11" t="s">
        <v>29</v>
      </c>
    </row>
    <row r="50" spans="1:15">
      <c r="A50" s="11" t="s">
        <v>157</v>
      </c>
      <c r="B50" s="28" t="s">
        <v>57</v>
      </c>
      <c r="C50" s="11" t="s">
        <v>158</v>
      </c>
      <c r="D50" s="28" t="s">
        <v>77</v>
      </c>
      <c r="E50" s="27">
        <v>1</v>
      </c>
      <c r="G50" s="28" t="s">
        <v>83</v>
      </c>
      <c r="H50" s="27">
        <v>119.6</v>
      </c>
      <c r="I50" s="27">
        <v>119.6</v>
      </c>
      <c r="J50" s="27">
        <v>0</v>
      </c>
      <c r="K50" s="27">
        <v>0</v>
      </c>
      <c r="L50" s="27">
        <v>0</v>
      </c>
      <c r="M50" s="27">
        <v>0</v>
      </c>
    </row>
    <row r="51" spans="1:15">
      <c r="A51" s="11" t="s">
        <v>116</v>
      </c>
      <c r="B51" s="28" t="s">
        <v>58</v>
      </c>
      <c r="C51" s="11" t="s">
        <v>159</v>
      </c>
      <c r="D51" s="28" t="s">
        <v>118</v>
      </c>
      <c r="E51" s="27">
        <v>1</v>
      </c>
      <c r="G51" s="28" t="s">
        <v>83</v>
      </c>
      <c r="H51" s="27">
        <v>727.28</v>
      </c>
      <c r="I51" s="27">
        <f>H51*E51</f>
        <v>727.28</v>
      </c>
      <c r="J51" s="27">
        <v>0</v>
      </c>
      <c r="K51" s="27">
        <v>0</v>
      </c>
      <c r="L51" s="27">
        <v>0</v>
      </c>
      <c r="M51" s="27">
        <v>0</v>
      </c>
      <c r="N51" s="28" t="s">
        <v>160</v>
      </c>
      <c r="O51" s="11" t="s">
        <v>29</v>
      </c>
    </row>
    <row r="52" spans="1:15">
      <c r="A52" s="11" t="s">
        <v>120</v>
      </c>
      <c r="B52" s="28" t="s">
        <v>59</v>
      </c>
      <c r="C52" s="11" t="s">
        <v>161</v>
      </c>
      <c r="D52" s="28" t="s">
        <v>77</v>
      </c>
      <c r="E52" s="27">
        <v>1</v>
      </c>
      <c r="G52" s="28" t="s">
        <v>83</v>
      </c>
      <c r="H52" s="27">
        <v>21.24</v>
      </c>
      <c r="I52" s="27">
        <v>21.24</v>
      </c>
      <c r="J52" s="27">
        <v>0</v>
      </c>
      <c r="K52" s="27">
        <v>0</v>
      </c>
      <c r="L52" s="27">
        <v>0</v>
      </c>
      <c r="M52" s="27">
        <v>0</v>
      </c>
      <c r="O52" s="11" t="s">
        <v>29</v>
      </c>
    </row>
    <row r="53" spans="1:15">
      <c r="A53" s="11" t="s">
        <v>120</v>
      </c>
      <c r="B53" s="28" t="s">
        <v>60</v>
      </c>
      <c r="C53" s="11" t="s">
        <v>162</v>
      </c>
      <c r="D53" s="28" t="s">
        <v>77</v>
      </c>
      <c r="E53" s="27">
        <v>1</v>
      </c>
      <c r="F53" s="28">
        <v>12</v>
      </c>
      <c r="G53" s="28" t="s">
        <v>123</v>
      </c>
      <c r="H53" s="27">
        <v>1.88</v>
      </c>
      <c r="I53" s="27">
        <v>0</v>
      </c>
      <c r="J53" s="27">
        <v>22.56</v>
      </c>
      <c r="K53" s="27">
        <v>0</v>
      </c>
      <c r="L53" s="27">
        <v>0</v>
      </c>
      <c r="M53" s="27">
        <v>0</v>
      </c>
      <c r="O53" s="11" t="s">
        <v>29</v>
      </c>
    </row>
    <row r="54" spans="1:15">
      <c r="A54" s="11" t="s">
        <v>120</v>
      </c>
      <c r="B54" s="28" t="s">
        <v>61</v>
      </c>
      <c r="C54" s="11" t="s">
        <v>163</v>
      </c>
      <c r="D54" s="28" t="s">
        <v>77</v>
      </c>
      <c r="E54" s="27">
        <v>1</v>
      </c>
      <c r="F54" s="28">
        <v>12</v>
      </c>
      <c r="G54" s="28" t="s">
        <v>123</v>
      </c>
      <c r="H54" s="27">
        <v>2.15</v>
      </c>
      <c r="I54" s="27">
        <v>0</v>
      </c>
      <c r="J54" s="27">
        <v>0</v>
      </c>
      <c r="K54" s="27">
        <v>25.8</v>
      </c>
      <c r="L54" s="27">
        <v>0</v>
      </c>
      <c r="M54" s="27">
        <v>0</v>
      </c>
      <c r="O54" s="11" t="s">
        <v>29</v>
      </c>
    </row>
    <row r="55" spans="1:15">
      <c r="A55" s="11" t="s">
        <v>111</v>
      </c>
      <c r="B55" s="28" t="s">
        <v>62</v>
      </c>
      <c r="C55" s="11" t="s">
        <v>164</v>
      </c>
      <c r="D55" s="28" t="s">
        <v>77</v>
      </c>
      <c r="E55" s="27">
        <v>1</v>
      </c>
      <c r="G55" s="28" t="s">
        <v>165</v>
      </c>
      <c r="H55" s="27">
        <v>507.94</v>
      </c>
      <c r="I55" s="27">
        <f>H55*E55</f>
        <v>507.94</v>
      </c>
      <c r="J55" s="27">
        <v>0</v>
      </c>
      <c r="K55" s="27">
        <v>0</v>
      </c>
      <c r="L55" s="27">
        <v>0</v>
      </c>
      <c r="M55" s="27">
        <v>0</v>
      </c>
    </row>
    <row r="56" spans="1:15" ht="16.149999999999999" thickBot="1">
      <c r="E56" s="27"/>
      <c r="H56" s="27"/>
      <c r="I56" s="27"/>
      <c r="J56" s="27"/>
      <c r="K56" s="27"/>
      <c r="L56" s="27"/>
      <c r="M56" s="27"/>
    </row>
    <row r="57" spans="1:15" s="13" customFormat="1" ht="18.600000000000001" thickBot="1">
      <c r="A57" s="12"/>
      <c r="B57" s="29"/>
      <c r="C57" s="12"/>
      <c r="D57" s="29"/>
      <c r="E57" s="29"/>
      <c r="F57" s="29"/>
      <c r="G57" s="29"/>
      <c r="H57" s="14" t="s">
        <v>63</v>
      </c>
      <c r="I57" s="16">
        <f>SUM(I2:I55)</f>
        <v>28144.407719999999</v>
      </c>
      <c r="J57" s="16">
        <f>SUM(J2:J55)</f>
        <v>470.40000000000003</v>
      </c>
      <c r="K57" s="16">
        <f>SUM(K2:K55)</f>
        <v>534.11999999999989</v>
      </c>
      <c r="L57" s="16">
        <f>SUM(L2:L54)</f>
        <v>0</v>
      </c>
      <c r="M57" s="17">
        <f>SUM(M2:M54)</f>
        <v>0</v>
      </c>
      <c r="N57" s="15"/>
    </row>
    <row r="58" spans="1:15" s="13" customFormat="1" ht="18.600000000000001" thickBot="1">
      <c r="B58" s="15"/>
      <c r="D58" s="15"/>
      <c r="E58" s="15"/>
      <c r="F58" s="15"/>
      <c r="G58" s="15"/>
      <c r="H58" s="15"/>
      <c r="I58" s="15"/>
      <c r="J58" s="15"/>
      <c r="K58" s="15"/>
      <c r="L58" s="15"/>
      <c r="M58" s="15"/>
      <c r="N58" s="15"/>
    </row>
    <row r="59" spans="1:15" s="13" customFormat="1" ht="18.600000000000001" thickBot="1">
      <c r="B59" s="15"/>
      <c r="D59" s="15"/>
      <c r="E59" s="15"/>
      <c r="F59" s="15"/>
      <c r="G59" s="15"/>
      <c r="H59" s="14" t="s">
        <v>63</v>
      </c>
      <c r="I59" s="18">
        <f>+I57+J57+K57+L57+M57</f>
        <v>29148.92772</v>
      </c>
      <c r="J59" s="15"/>
      <c r="K59" s="15"/>
      <c r="L59" s="15"/>
      <c r="M59" s="15"/>
      <c r="N59" s="15"/>
    </row>
  </sheetData>
  <autoFilter ref="A1:N57" xr:uid="{00000000-0001-0000-0100-000000000000}"/>
  <pageMargins left="0.75" right="0.75"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5"/>
  <sheetViews>
    <sheetView zoomScale="70" zoomScaleNormal="70" workbookViewId="0">
      <pane ySplit="4" topLeftCell="A75" activePane="bottomLeft" state="frozen"/>
      <selection pane="bottomLeft" activeCell="C141" sqref="C141"/>
    </sheetView>
  </sheetViews>
  <sheetFormatPr defaultRowHeight="14.45"/>
  <cols>
    <col min="1" max="1" width="20" customWidth="1"/>
    <col min="2" max="2" width="144.140625" style="4" customWidth="1"/>
    <col min="3" max="3" width="32.28515625" bestFit="1" customWidth="1"/>
    <col min="4" max="4" width="9.42578125" style="8" bestFit="1" customWidth="1"/>
    <col min="5" max="5" width="9" style="8" bestFit="1" customWidth="1"/>
    <col min="6" max="6" width="12" style="6" customWidth="1"/>
    <col min="7" max="7" width="12" style="9" customWidth="1"/>
    <col min="8" max="10" width="14" customWidth="1"/>
  </cols>
  <sheetData>
    <row r="1" spans="1:10" ht="28.9">
      <c r="A1" s="174"/>
      <c r="B1" s="174"/>
      <c r="C1" s="174"/>
      <c r="D1" s="174"/>
      <c r="E1" s="174"/>
      <c r="F1" s="174"/>
      <c r="G1" s="174"/>
      <c r="H1" s="2" t="s">
        <v>166</v>
      </c>
      <c r="I1" s="2" t="s">
        <v>167</v>
      </c>
      <c r="J1" s="2" t="s">
        <v>168</v>
      </c>
    </row>
    <row r="2" spans="1:10">
      <c r="A2" s="175" t="s">
        <v>169</v>
      </c>
      <c r="B2" s="176"/>
      <c r="C2" s="176"/>
      <c r="D2" s="174"/>
      <c r="E2" s="174"/>
      <c r="F2" s="174"/>
      <c r="G2" s="174"/>
      <c r="H2" s="3">
        <f>SUM(H5:H1061)</f>
        <v>4576.3999999999996</v>
      </c>
      <c r="I2" s="3">
        <f>SUM(I5:I1061)</f>
        <v>192.8</v>
      </c>
      <c r="J2" s="3">
        <f>SUM(J5:J1061)</f>
        <v>4769.2</v>
      </c>
    </row>
    <row r="3" spans="1:10">
      <c r="A3" s="175" t="s">
        <v>170</v>
      </c>
      <c r="B3" s="176"/>
      <c r="C3" s="176"/>
      <c r="D3" s="177">
        <v>0.62590000000000001</v>
      </c>
      <c r="E3" s="174"/>
      <c r="F3" s="174"/>
      <c r="G3" s="174"/>
      <c r="H3" s="3">
        <f>H2*(1-$D$3)</f>
        <v>1712.0312399999998</v>
      </c>
      <c r="I3" s="3">
        <f>I2*(1-$D$3)</f>
        <v>72.126480000000001</v>
      </c>
      <c r="J3" s="3">
        <f>J2*(1-$D$3)</f>
        <v>1784.1577199999999</v>
      </c>
    </row>
    <row r="4" spans="1:10" ht="29.45" thickBot="1">
      <c r="A4" s="5" t="s">
        <v>171</v>
      </c>
      <c r="B4" s="5" t="s">
        <v>172</v>
      </c>
      <c r="C4" s="5" t="s">
        <v>173</v>
      </c>
      <c r="D4" s="7" t="s">
        <v>174</v>
      </c>
      <c r="E4" s="7" t="s">
        <v>175</v>
      </c>
      <c r="F4" s="5" t="s">
        <v>176</v>
      </c>
      <c r="G4" s="145" t="s">
        <v>177</v>
      </c>
      <c r="H4" s="5" t="s">
        <v>178</v>
      </c>
      <c r="I4" s="5" t="s">
        <v>179</v>
      </c>
      <c r="J4" s="5" t="s">
        <v>180</v>
      </c>
    </row>
    <row r="5" spans="1:10" s="10" customFormat="1" ht="22.5" hidden="1" customHeight="1">
      <c r="A5" s="178" t="s">
        <v>181</v>
      </c>
      <c r="B5" s="179" t="s">
        <v>182</v>
      </c>
      <c r="C5" s="45"/>
      <c r="D5" s="46"/>
      <c r="E5" s="46"/>
      <c r="F5" s="38"/>
      <c r="G5" s="38"/>
      <c r="H5" s="45"/>
      <c r="I5" s="45"/>
      <c r="J5" s="47"/>
    </row>
    <row r="6" spans="1:10" s="10" customFormat="1" ht="22.5" hidden="1" customHeight="1">
      <c r="A6" s="48" t="s">
        <v>183</v>
      </c>
      <c r="B6" s="49" t="s">
        <v>184</v>
      </c>
      <c r="C6" s="50">
        <v>39.229999999999997</v>
      </c>
      <c r="D6" s="51">
        <v>1</v>
      </c>
      <c r="E6" s="51">
        <v>0</v>
      </c>
      <c r="F6" s="39" t="s">
        <v>185</v>
      </c>
      <c r="G6" s="39"/>
      <c r="H6" s="52">
        <f t="shared" ref="H6:H8" si="0">$C6*$G6*D6</f>
        <v>0</v>
      </c>
      <c r="I6" s="52">
        <f t="shared" ref="I6:I8" si="1">$C6*$G6*E6</f>
        <v>0</v>
      </c>
      <c r="J6" s="53">
        <f t="shared" ref="J6:J8" si="2">H6+I6</f>
        <v>0</v>
      </c>
    </row>
    <row r="7" spans="1:10" s="10" customFormat="1" ht="22.5" hidden="1" customHeight="1">
      <c r="A7" s="54" t="s">
        <v>186</v>
      </c>
      <c r="B7" s="55" t="s">
        <v>187</v>
      </c>
      <c r="C7" s="50"/>
      <c r="D7" s="51">
        <v>1</v>
      </c>
      <c r="E7" s="51">
        <v>0</v>
      </c>
      <c r="F7" s="39"/>
      <c r="G7" s="39"/>
      <c r="H7" s="52"/>
      <c r="I7" s="52"/>
      <c r="J7" s="53"/>
    </row>
    <row r="8" spans="1:10" s="10" customFormat="1" ht="22.5" hidden="1" customHeight="1">
      <c r="A8" s="48" t="s">
        <v>188</v>
      </c>
      <c r="B8" s="49" t="s">
        <v>184</v>
      </c>
      <c r="C8" s="50">
        <v>37.25</v>
      </c>
      <c r="D8" s="51">
        <v>1</v>
      </c>
      <c r="E8" s="51">
        <v>0</v>
      </c>
      <c r="F8" s="39" t="s">
        <v>185</v>
      </c>
      <c r="G8" s="39"/>
      <c r="H8" s="52">
        <f t="shared" si="0"/>
        <v>0</v>
      </c>
      <c r="I8" s="52">
        <f t="shared" si="1"/>
        <v>0</v>
      </c>
      <c r="J8" s="53">
        <f t="shared" si="2"/>
        <v>0</v>
      </c>
    </row>
    <row r="9" spans="1:10" s="10" customFormat="1" ht="22.5" hidden="1" customHeight="1">
      <c r="A9" s="56" t="s">
        <v>189</v>
      </c>
      <c r="B9" s="55" t="s">
        <v>190</v>
      </c>
      <c r="C9" s="55"/>
      <c r="D9" s="51"/>
      <c r="E9" s="51"/>
      <c r="F9" s="39"/>
      <c r="G9" s="39"/>
      <c r="H9" s="52"/>
      <c r="I9" s="52"/>
      <c r="J9" s="53"/>
    </row>
    <row r="10" spans="1:10" s="10" customFormat="1" ht="22.5" hidden="1" customHeight="1" thickBot="1">
      <c r="A10" s="57" t="s">
        <v>191</v>
      </c>
      <c r="B10" s="58" t="s">
        <v>184</v>
      </c>
      <c r="C10" s="59">
        <v>49.26</v>
      </c>
      <c r="D10" s="60">
        <v>1</v>
      </c>
      <c r="E10" s="60">
        <v>0</v>
      </c>
      <c r="F10" s="40" t="s">
        <v>185</v>
      </c>
      <c r="G10" s="40"/>
      <c r="H10" s="61">
        <f t="shared" ref="H10" si="3">$C10*$G10*D10</f>
        <v>0</v>
      </c>
      <c r="I10" s="61">
        <f t="shared" ref="I10" si="4">$C10*$G10*E10</f>
        <v>0</v>
      </c>
      <c r="J10" s="62">
        <f t="shared" ref="J10" si="5">H10+I10</f>
        <v>0</v>
      </c>
    </row>
    <row r="11" spans="1:10" s="10" customFormat="1" ht="22.5" hidden="1" customHeight="1" thickBot="1">
      <c r="A11" s="63"/>
      <c r="B11" s="64"/>
      <c r="C11" s="65"/>
      <c r="D11" s="66"/>
      <c r="E11" s="66"/>
      <c r="F11" s="36"/>
      <c r="G11" s="36"/>
      <c r="H11" s="67"/>
      <c r="I11" s="67"/>
      <c r="J11" s="68"/>
    </row>
    <row r="12" spans="1:10" s="10" customFormat="1" ht="22.5" hidden="1" customHeight="1">
      <c r="A12" s="69" t="s">
        <v>192</v>
      </c>
      <c r="B12" s="70" t="s">
        <v>193</v>
      </c>
      <c r="C12" s="71"/>
      <c r="D12" s="72"/>
      <c r="E12" s="72"/>
      <c r="F12" s="41"/>
      <c r="G12" s="41"/>
      <c r="H12" s="71"/>
      <c r="I12" s="71"/>
      <c r="J12" s="73"/>
    </row>
    <row r="13" spans="1:10" s="10" customFormat="1" ht="22.5" hidden="1" customHeight="1">
      <c r="A13" s="74" t="s">
        <v>194</v>
      </c>
      <c r="B13" s="75" t="s">
        <v>195</v>
      </c>
      <c r="C13" s="50"/>
      <c r="D13" s="51"/>
      <c r="E13" s="51"/>
      <c r="F13" s="39"/>
      <c r="G13" s="39"/>
      <c r="H13" s="50"/>
      <c r="I13" s="50"/>
      <c r="J13" s="76"/>
    </row>
    <row r="14" spans="1:10" s="10" customFormat="1" ht="22.5" hidden="1" customHeight="1">
      <c r="A14" s="74" t="s">
        <v>196</v>
      </c>
      <c r="B14" s="75" t="s">
        <v>197</v>
      </c>
      <c r="C14" s="77">
        <v>3.51</v>
      </c>
      <c r="D14" s="51">
        <v>0</v>
      </c>
      <c r="E14" s="51">
        <v>1</v>
      </c>
      <c r="F14" s="39" t="s">
        <v>96</v>
      </c>
      <c r="G14" s="39"/>
      <c r="H14" s="52">
        <f t="shared" ref="H14" si="6">$C14*$G14*D14</f>
        <v>0</v>
      </c>
      <c r="I14" s="52">
        <f t="shared" ref="I14" si="7">$C14*$G14*E14</f>
        <v>0</v>
      </c>
      <c r="J14" s="53">
        <f t="shared" ref="J14" si="8">H14+I14</f>
        <v>0</v>
      </c>
    </row>
    <row r="15" spans="1:10" s="10" customFormat="1" ht="22.5" hidden="1" customHeight="1">
      <c r="A15" s="74" t="s">
        <v>198</v>
      </c>
      <c r="B15" s="75" t="s">
        <v>199</v>
      </c>
      <c r="C15" s="77">
        <v>6.97</v>
      </c>
      <c r="D15" s="51">
        <v>0</v>
      </c>
      <c r="E15" s="51">
        <v>1</v>
      </c>
      <c r="F15" s="39" t="s">
        <v>96</v>
      </c>
      <c r="G15" s="39"/>
      <c r="H15" s="52">
        <f t="shared" ref="H15:H78" si="9">$C15*$G15*D15</f>
        <v>0</v>
      </c>
      <c r="I15" s="52">
        <f t="shared" ref="I15:I78" si="10">$C15*$G15*E15</f>
        <v>0</v>
      </c>
      <c r="J15" s="53">
        <f t="shared" ref="J15:J78" si="11">H15+I15</f>
        <v>0</v>
      </c>
    </row>
    <row r="16" spans="1:10" s="10" customFormat="1" ht="22.5" hidden="1" customHeight="1">
      <c r="A16" s="74" t="s">
        <v>200</v>
      </c>
      <c r="B16" s="75" t="s">
        <v>201</v>
      </c>
      <c r="C16" s="77">
        <v>10.95</v>
      </c>
      <c r="D16" s="51">
        <v>0</v>
      </c>
      <c r="E16" s="51">
        <v>1</v>
      </c>
      <c r="F16" s="39" t="s">
        <v>96</v>
      </c>
      <c r="G16" s="39"/>
      <c r="H16" s="52">
        <f t="shared" si="9"/>
        <v>0</v>
      </c>
      <c r="I16" s="52">
        <f t="shared" si="10"/>
        <v>0</v>
      </c>
      <c r="J16" s="53">
        <f t="shared" si="11"/>
        <v>0</v>
      </c>
    </row>
    <row r="17" spans="1:10" s="10" customFormat="1" ht="22.5" hidden="1" customHeight="1">
      <c r="A17" s="74" t="s">
        <v>202</v>
      </c>
      <c r="B17" s="78" t="s">
        <v>203</v>
      </c>
      <c r="C17" s="50"/>
      <c r="D17" s="51"/>
      <c r="E17" s="51"/>
      <c r="F17" s="39"/>
      <c r="G17" s="39"/>
      <c r="H17" s="52"/>
      <c r="I17" s="52"/>
      <c r="J17" s="53"/>
    </row>
    <row r="18" spans="1:10" s="10" customFormat="1" ht="22.5" hidden="1" customHeight="1">
      <c r="A18" s="74" t="s">
        <v>204</v>
      </c>
      <c r="B18" s="75" t="s">
        <v>197</v>
      </c>
      <c r="C18" s="79">
        <v>1.77</v>
      </c>
      <c r="D18" s="51">
        <v>0</v>
      </c>
      <c r="E18" s="51">
        <v>1</v>
      </c>
      <c r="F18" s="39" t="s">
        <v>205</v>
      </c>
      <c r="G18" s="39"/>
      <c r="H18" s="52">
        <f t="shared" si="9"/>
        <v>0</v>
      </c>
      <c r="I18" s="52">
        <f t="shared" si="10"/>
        <v>0</v>
      </c>
      <c r="J18" s="53">
        <f t="shared" si="11"/>
        <v>0</v>
      </c>
    </row>
    <row r="19" spans="1:10" s="10" customFormat="1" ht="22.5" hidden="1" customHeight="1">
      <c r="A19" s="74" t="s">
        <v>206</v>
      </c>
      <c r="B19" s="75" t="s">
        <v>199</v>
      </c>
      <c r="C19" s="79">
        <v>3.12</v>
      </c>
      <c r="D19" s="51">
        <v>0</v>
      </c>
      <c r="E19" s="51">
        <v>1</v>
      </c>
      <c r="F19" s="39" t="s">
        <v>205</v>
      </c>
      <c r="G19" s="39"/>
      <c r="H19" s="52">
        <f t="shared" si="9"/>
        <v>0</v>
      </c>
      <c r="I19" s="52">
        <f t="shared" si="10"/>
        <v>0</v>
      </c>
      <c r="J19" s="53">
        <f t="shared" si="11"/>
        <v>0</v>
      </c>
    </row>
    <row r="20" spans="1:10" s="10" customFormat="1" ht="22.5" hidden="1" customHeight="1">
      <c r="A20" s="74" t="s">
        <v>207</v>
      </c>
      <c r="B20" s="75" t="s">
        <v>201</v>
      </c>
      <c r="C20" s="79">
        <v>4.58</v>
      </c>
      <c r="D20" s="51">
        <v>0</v>
      </c>
      <c r="E20" s="51">
        <v>1</v>
      </c>
      <c r="F20" s="39" t="s">
        <v>205</v>
      </c>
      <c r="G20" s="39"/>
      <c r="H20" s="52">
        <f t="shared" si="9"/>
        <v>0</v>
      </c>
      <c r="I20" s="52">
        <f t="shared" si="10"/>
        <v>0</v>
      </c>
      <c r="J20" s="53">
        <f t="shared" si="11"/>
        <v>0</v>
      </c>
    </row>
    <row r="21" spans="1:10" s="10" customFormat="1" ht="22.5" hidden="1" customHeight="1">
      <c r="A21" s="74" t="s">
        <v>208</v>
      </c>
      <c r="B21" s="78" t="s">
        <v>209</v>
      </c>
      <c r="C21" s="50"/>
      <c r="D21" s="51"/>
      <c r="E21" s="51"/>
      <c r="F21" s="39"/>
      <c r="G21" s="39"/>
      <c r="H21" s="52"/>
      <c r="I21" s="52"/>
      <c r="J21" s="53"/>
    </row>
    <row r="22" spans="1:10" s="10" customFormat="1" ht="22.5" hidden="1" customHeight="1">
      <c r="A22" s="74" t="s">
        <v>210</v>
      </c>
      <c r="B22" s="75" t="s">
        <v>197</v>
      </c>
      <c r="C22" s="79">
        <v>1.44</v>
      </c>
      <c r="D22" s="51">
        <v>0</v>
      </c>
      <c r="E22" s="51">
        <v>1</v>
      </c>
      <c r="F22" s="39" t="s">
        <v>205</v>
      </c>
      <c r="G22" s="39"/>
      <c r="H22" s="52">
        <f t="shared" si="9"/>
        <v>0</v>
      </c>
      <c r="I22" s="52">
        <f t="shared" si="10"/>
        <v>0</v>
      </c>
      <c r="J22" s="53">
        <f t="shared" si="11"/>
        <v>0</v>
      </c>
    </row>
    <row r="23" spans="1:10" s="10" customFormat="1" ht="22.5" hidden="1" customHeight="1">
      <c r="A23" s="74" t="s">
        <v>211</v>
      </c>
      <c r="B23" s="75" t="s">
        <v>199</v>
      </c>
      <c r="C23" s="79">
        <v>2.31</v>
      </c>
      <c r="D23" s="51">
        <v>0</v>
      </c>
      <c r="E23" s="51">
        <v>1</v>
      </c>
      <c r="F23" s="39" t="s">
        <v>205</v>
      </c>
      <c r="G23" s="39"/>
      <c r="H23" s="52">
        <f t="shared" si="9"/>
        <v>0</v>
      </c>
      <c r="I23" s="52">
        <f t="shared" si="10"/>
        <v>0</v>
      </c>
      <c r="J23" s="53">
        <f t="shared" si="11"/>
        <v>0</v>
      </c>
    </row>
    <row r="24" spans="1:10" s="10" customFormat="1" ht="21.6" hidden="1" customHeight="1">
      <c r="A24" s="74" t="s">
        <v>212</v>
      </c>
      <c r="B24" s="75" t="s">
        <v>201</v>
      </c>
      <c r="C24" s="79">
        <v>4.22</v>
      </c>
      <c r="D24" s="51">
        <v>0</v>
      </c>
      <c r="E24" s="51">
        <v>1</v>
      </c>
      <c r="F24" s="39" t="s">
        <v>205</v>
      </c>
      <c r="G24" s="39"/>
      <c r="H24" s="52">
        <f t="shared" si="9"/>
        <v>0</v>
      </c>
      <c r="I24" s="52">
        <f t="shared" si="10"/>
        <v>0</v>
      </c>
      <c r="J24" s="53">
        <f t="shared" si="11"/>
        <v>0</v>
      </c>
    </row>
    <row r="25" spans="1:10" s="10" customFormat="1" ht="22.5" hidden="1" customHeight="1">
      <c r="A25" s="74" t="s">
        <v>213</v>
      </c>
      <c r="B25" s="78" t="s">
        <v>214</v>
      </c>
      <c r="C25" s="79"/>
      <c r="D25" s="51"/>
      <c r="E25" s="51"/>
      <c r="F25" s="39"/>
      <c r="G25" s="39"/>
      <c r="H25" s="52"/>
      <c r="I25" s="52"/>
      <c r="J25" s="53"/>
    </row>
    <row r="26" spans="1:10" s="10" customFormat="1" ht="22.5" hidden="1" customHeight="1">
      <c r="A26" s="74" t="s">
        <v>215</v>
      </c>
      <c r="B26" s="75" t="s">
        <v>197</v>
      </c>
      <c r="C26" s="79">
        <v>1.8</v>
      </c>
      <c r="D26" s="51">
        <v>0</v>
      </c>
      <c r="E26" s="51">
        <v>1</v>
      </c>
      <c r="F26" s="39" t="s">
        <v>205</v>
      </c>
      <c r="G26" s="39"/>
      <c r="H26" s="52">
        <f t="shared" si="9"/>
        <v>0</v>
      </c>
      <c r="I26" s="52">
        <f t="shared" si="10"/>
        <v>0</v>
      </c>
      <c r="J26" s="53">
        <f t="shared" si="11"/>
        <v>0</v>
      </c>
    </row>
    <row r="27" spans="1:10" s="10" customFormat="1" ht="22.5" hidden="1" customHeight="1" thickBot="1">
      <c r="A27" s="74" t="s">
        <v>216</v>
      </c>
      <c r="B27" s="75" t="s">
        <v>199</v>
      </c>
      <c r="C27" s="79">
        <v>2.61</v>
      </c>
      <c r="D27" s="51">
        <v>0</v>
      </c>
      <c r="E27" s="51">
        <v>1</v>
      </c>
      <c r="F27" s="39" t="s">
        <v>205</v>
      </c>
      <c r="G27" s="39"/>
      <c r="H27" s="52">
        <f t="shared" si="9"/>
        <v>0</v>
      </c>
      <c r="I27" s="52">
        <f t="shared" si="10"/>
        <v>0</v>
      </c>
      <c r="J27" s="53">
        <f t="shared" si="11"/>
        <v>0</v>
      </c>
    </row>
    <row r="28" spans="1:10" s="10" customFormat="1" ht="22.5" hidden="1" customHeight="1" thickBot="1">
      <c r="A28" s="80" t="s">
        <v>217</v>
      </c>
      <c r="B28" s="81" t="s">
        <v>201</v>
      </c>
      <c r="C28" s="82">
        <v>4.63</v>
      </c>
      <c r="D28" s="60">
        <v>0</v>
      </c>
      <c r="E28" s="60">
        <v>1</v>
      </c>
      <c r="F28" s="40" t="s">
        <v>205</v>
      </c>
      <c r="G28" s="40"/>
      <c r="H28" s="61">
        <f t="shared" si="9"/>
        <v>0</v>
      </c>
      <c r="I28" s="61">
        <f t="shared" si="10"/>
        <v>0</v>
      </c>
      <c r="J28" s="62">
        <f t="shared" si="11"/>
        <v>0</v>
      </c>
    </row>
    <row r="29" spans="1:10" s="10" customFormat="1" ht="22.5" hidden="1" customHeight="1" thickBot="1">
      <c r="A29" s="83"/>
      <c r="B29" s="84"/>
      <c r="C29" s="85"/>
      <c r="D29" s="66"/>
      <c r="E29" s="66"/>
      <c r="F29" s="36"/>
      <c r="G29" s="36"/>
      <c r="H29" s="67"/>
      <c r="I29" s="67"/>
      <c r="J29" s="68"/>
    </row>
    <row r="30" spans="1:10" s="10" customFormat="1" ht="30" hidden="1" customHeight="1">
      <c r="A30" s="69" t="s">
        <v>192</v>
      </c>
      <c r="B30" s="70" t="s">
        <v>218</v>
      </c>
      <c r="C30" s="86"/>
      <c r="D30" s="72"/>
      <c r="E30" s="72"/>
      <c r="F30" s="41"/>
      <c r="G30" s="41"/>
      <c r="H30" s="45"/>
      <c r="I30" s="45"/>
      <c r="J30" s="47"/>
    </row>
    <row r="31" spans="1:10" s="10" customFormat="1" ht="22.5" hidden="1" customHeight="1">
      <c r="A31" s="74" t="s">
        <v>219</v>
      </c>
      <c r="B31" s="75" t="s">
        <v>220</v>
      </c>
      <c r="C31" s="79"/>
      <c r="D31" s="51"/>
      <c r="E31" s="51"/>
      <c r="F31" s="39"/>
      <c r="G31" s="39"/>
      <c r="H31" s="52">
        <f t="shared" si="9"/>
        <v>0</v>
      </c>
      <c r="I31" s="52">
        <f t="shared" si="10"/>
        <v>0</v>
      </c>
      <c r="J31" s="53">
        <f t="shared" si="11"/>
        <v>0</v>
      </c>
    </row>
    <row r="32" spans="1:10" s="10" customFormat="1" ht="22.5" hidden="1" customHeight="1">
      <c r="A32" s="74" t="s">
        <v>221</v>
      </c>
      <c r="B32" s="75" t="s">
        <v>222</v>
      </c>
      <c r="C32" s="79">
        <v>16.79</v>
      </c>
      <c r="D32" s="51">
        <v>0</v>
      </c>
      <c r="E32" s="51">
        <v>1</v>
      </c>
      <c r="F32" s="39" t="s">
        <v>96</v>
      </c>
      <c r="G32" s="39"/>
      <c r="H32" s="52">
        <f t="shared" si="9"/>
        <v>0</v>
      </c>
      <c r="I32" s="52">
        <f t="shared" si="10"/>
        <v>0</v>
      </c>
      <c r="J32" s="53">
        <f t="shared" si="11"/>
        <v>0</v>
      </c>
    </row>
    <row r="33" spans="1:10" s="10" customFormat="1" ht="22.5" hidden="1" customHeight="1">
      <c r="A33" s="74" t="s">
        <v>223</v>
      </c>
      <c r="B33" s="75" t="s">
        <v>224</v>
      </c>
      <c r="C33" s="79">
        <v>24.91</v>
      </c>
      <c r="D33" s="51">
        <v>0</v>
      </c>
      <c r="E33" s="51">
        <v>1</v>
      </c>
      <c r="F33" s="39" t="s">
        <v>96</v>
      </c>
      <c r="G33" s="39"/>
      <c r="H33" s="52">
        <f t="shared" si="9"/>
        <v>0</v>
      </c>
      <c r="I33" s="52">
        <f t="shared" si="10"/>
        <v>0</v>
      </c>
      <c r="J33" s="53">
        <f t="shared" si="11"/>
        <v>0</v>
      </c>
    </row>
    <row r="34" spans="1:10" s="10" customFormat="1" ht="22.5" hidden="1" customHeight="1">
      <c r="A34" s="74" t="s">
        <v>225</v>
      </c>
      <c r="B34" s="75" t="s">
        <v>226</v>
      </c>
      <c r="C34" s="79">
        <v>37.049999999999997</v>
      </c>
      <c r="D34" s="51">
        <v>0</v>
      </c>
      <c r="E34" s="51">
        <v>1</v>
      </c>
      <c r="F34" s="39" t="s">
        <v>96</v>
      </c>
      <c r="G34" s="39"/>
      <c r="H34" s="52">
        <f t="shared" si="9"/>
        <v>0</v>
      </c>
      <c r="I34" s="52">
        <f t="shared" si="10"/>
        <v>0</v>
      </c>
      <c r="J34" s="53">
        <f t="shared" si="11"/>
        <v>0</v>
      </c>
    </row>
    <row r="35" spans="1:10" s="10" customFormat="1" ht="22.5" hidden="1" customHeight="1">
      <c r="A35" s="74" t="s">
        <v>227</v>
      </c>
      <c r="B35" s="75" t="s">
        <v>228</v>
      </c>
      <c r="C35" s="87"/>
      <c r="D35" s="51"/>
      <c r="E35" s="51"/>
      <c r="F35" s="39" t="s">
        <v>96</v>
      </c>
      <c r="G35" s="39"/>
      <c r="H35" s="52">
        <f t="shared" si="9"/>
        <v>0</v>
      </c>
      <c r="I35" s="52">
        <f t="shared" si="10"/>
        <v>0</v>
      </c>
      <c r="J35" s="53">
        <f t="shared" si="11"/>
        <v>0</v>
      </c>
    </row>
    <row r="36" spans="1:10" s="10" customFormat="1" ht="22.5" hidden="1" customHeight="1">
      <c r="A36" s="74" t="s">
        <v>229</v>
      </c>
      <c r="B36" s="75" t="s">
        <v>230</v>
      </c>
      <c r="C36" s="79">
        <v>64.7</v>
      </c>
      <c r="D36" s="51">
        <v>0</v>
      </c>
      <c r="E36" s="51">
        <v>1</v>
      </c>
      <c r="F36" s="39" t="s">
        <v>96</v>
      </c>
      <c r="G36" s="39"/>
      <c r="H36" s="52">
        <f t="shared" si="9"/>
        <v>0</v>
      </c>
      <c r="I36" s="52">
        <f t="shared" si="10"/>
        <v>0</v>
      </c>
      <c r="J36" s="53">
        <f t="shared" si="11"/>
        <v>0</v>
      </c>
    </row>
    <row r="37" spans="1:10" s="10" customFormat="1" ht="22.5" hidden="1" customHeight="1">
      <c r="A37" s="74" t="s">
        <v>231</v>
      </c>
      <c r="B37" s="75" t="s">
        <v>232</v>
      </c>
      <c r="C37" s="79">
        <v>93.6</v>
      </c>
      <c r="D37" s="51">
        <v>0</v>
      </c>
      <c r="E37" s="51">
        <v>1</v>
      </c>
      <c r="F37" s="39" t="s">
        <v>96</v>
      </c>
      <c r="G37" s="39"/>
      <c r="H37" s="52">
        <f t="shared" si="9"/>
        <v>0</v>
      </c>
      <c r="I37" s="52">
        <f t="shared" si="10"/>
        <v>0</v>
      </c>
      <c r="J37" s="53">
        <f t="shared" si="11"/>
        <v>0</v>
      </c>
    </row>
    <row r="38" spans="1:10" s="10" customFormat="1" ht="22.5" hidden="1" customHeight="1">
      <c r="A38" s="74" t="s">
        <v>233</v>
      </c>
      <c r="B38" s="78" t="s">
        <v>234</v>
      </c>
      <c r="C38" s="79"/>
      <c r="D38" s="51"/>
      <c r="E38" s="51"/>
      <c r="F38" s="39"/>
      <c r="G38" s="39"/>
      <c r="H38" s="52"/>
      <c r="I38" s="52"/>
      <c r="J38" s="53"/>
    </row>
    <row r="39" spans="1:10" s="10" customFormat="1" ht="22.5" hidden="1" customHeight="1">
      <c r="A39" s="74" t="s">
        <v>235</v>
      </c>
      <c r="B39" s="75" t="s">
        <v>236</v>
      </c>
      <c r="C39" s="79">
        <v>3.84</v>
      </c>
      <c r="D39" s="51">
        <v>0</v>
      </c>
      <c r="E39" s="51">
        <v>1</v>
      </c>
      <c r="F39" s="39" t="s">
        <v>205</v>
      </c>
      <c r="G39" s="39"/>
      <c r="H39" s="52">
        <f t="shared" si="9"/>
        <v>0</v>
      </c>
      <c r="I39" s="52">
        <f t="shared" si="10"/>
        <v>0</v>
      </c>
      <c r="J39" s="53">
        <f t="shared" si="11"/>
        <v>0</v>
      </c>
    </row>
    <row r="40" spans="1:10" s="10" customFormat="1" ht="22.5" hidden="1" customHeight="1">
      <c r="A40" s="74" t="s">
        <v>237</v>
      </c>
      <c r="B40" s="75" t="s">
        <v>238</v>
      </c>
      <c r="C40" s="79">
        <v>11.91</v>
      </c>
      <c r="D40" s="51">
        <v>0</v>
      </c>
      <c r="E40" s="51">
        <v>1</v>
      </c>
      <c r="F40" s="39" t="s">
        <v>205</v>
      </c>
      <c r="G40" s="39"/>
      <c r="H40" s="52">
        <f t="shared" si="9"/>
        <v>0</v>
      </c>
      <c r="I40" s="52">
        <f t="shared" si="10"/>
        <v>0</v>
      </c>
      <c r="J40" s="53">
        <f t="shared" si="11"/>
        <v>0</v>
      </c>
    </row>
    <row r="41" spans="1:10" s="10" customFormat="1" ht="22.5" hidden="1" customHeight="1">
      <c r="A41" s="74" t="s">
        <v>239</v>
      </c>
      <c r="B41" s="78" t="s">
        <v>240</v>
      </c>
      <c r="C41" s="87"/>
      <c r="D41" s="51"/>
      <c r="E41" s="51"/>
      <c r="F41" s="39"/>
      <c r="G41" s="39"/>
      <c r="H41" s="52"/>
      <c r="I41" s="52"/>
      <c r="J41" s="53"/>
    </row>
    <row r="42" spans="1:10" s="10" customFormat="1" ht="22.5" hidden="1" customHeight="1">
      <c r="A42" s="74" t="s">
        <v>241</v>
      </c>
      <c r="B42" s="75" t="s">
        <v>242</v>
      </c>
      <c r="C42" s="79">
        <v>8.64</v>
      </c>
      <c r="D42" s="51">
        <v>0</v>
      </c>
      <c r="E42" s="51">
        <v>1</v>
      </c>
      <c r="F42" s="39" t="s">
        <v>205</v>
      </c>
      <c r="G42" s="39"/>
      <c r="H42" s="52">
        <f t="shared" si="9"/>
        <v>0</v>
      </c>
      <c r="I42" s="52">
        <f t="shared" si="10"/>
        <v>0</v>
      </c>
      <c r="J42" s="53">
        <f t="shared" si="11"/>
        <v>0</v>
      </c>
    </row>
    <row r="43" spans="1:10" s="10" customFormat="1" ht="22.5" hidden="1" customHeight="1">
      <c r="A43" s="74" t="s">
        <v>243</v>
      </c>
      <c r="B43" s="75" t="s">
        <v>244</v>
      </c>
      <c r="C43" s="79">
        <v>15.87</v>
      </c>
      <c r="D43" s="51">
        <v>0</v>
      </c>
      <c r="E43" s="51">
        <v>1</v>
      </c>
      <c r="F43" s="39" t="s">
        <v>205</v>
      </c>
      <c r="G43" s="39"/>
      <c r="H43" s="52">
        <f t="shared" si="9"/>
        <v>0</v>
      </c>
      <c r="I43" s="52">
        <f t="shared" si="10"/>
        <v>0</v>
      </c>
      <c r="J43" s="53">
        <f t="shared" si="11"/>
        <v>0</v>
      </c>
    </row>
    <row r="44" spans="1:10" s="10" customFormat="1" ht="22.5" hidden="1" customHeight="1">
      <c r="A44" s="74" t="s">
        <v>245</v>
      </c>
      <c r="B44" s="75" t="s">
        <v>246</v>
      </c>
      <c r="C44" s="79">
        <v>20.85</v>
      </c>
      <c r="D44" s="51">
        <v>0</v>
      </c>
      <c r="E44" s="51">
        <v>1</v>
      </c>
      <c r="F44" s="39" t="s">
        <v>205</v>
      </c>
      <c r="G44" s="39"/>
      <c r="H44" s="52">
        <f t="shared" si="9"/>
        <v>0</v>
      </c>
      <c r="I44" s="52">
        <f t="shared" si="10"/>
        <v>0</v>
      </c>
      <c r="J44" s="53">
        <f t="shared" si="11"/>
        <v>0</v>
      </c>
    </row>
    <row r="45" spans="1:10" s="10" customFormat="1" ht="22.5" hidden="1" customHeight="1">
      <c r="A45" s="74" t="s">
        <v>247</v>
      </c>
      <c r="B45" s="75" t="s">
        <v>248</v>
      </c>
      <c r="C45" s="79">
        <v>33.450000000000003</v>
      </c>
      <c r="D45" s="51">
        <v>0</v>
      </c>
      <c r="E45" s="51">
        <v>1</v>
      </c>
      <c r="F45" s="39" t="s">
        <v>205</v>
      </c>
      <c r="G45" s="39"/>
      <c r="H45" s="52">
        <f t="shared" si="9"/>
        <v>0</v>
      </c>
      <c r="I45" s="52">
        <f t="shared" si="10"/>
        <v>0</v>
      </c>
      <c r="J45" s="53">
        <f t="shared" si="11"/>
        <v>0</v>
      </c>
    </row>
    <row r="46" spans="1:10" s="10" customFormat="1" ht="22.5" hidden="1" customHeight="1" thickBot="1">
      <c r="A46" s="80" t="s">
        <v>249</v>
      </c>
      <c r="B46" s="81" t="s">
        <v>250</v>
      </c>
      <c r="C46" s="82">
        <v>55.95</v>
      </c>
      <c r="D46" s="60">
        <v>0</v>
      </c>
      <c r="E46" s="60">
        <v>1</v>
      </c>
      <c r="F46" s="40" t="s">
        <v>205</v>
      </c>
      <c r="G46" s="40"/>
      <c r="H46" s="61">
        <f t="shared" si="9"/>
        <v>0</v>
      </c>
      <c r="I46" s="61">
        <f t="shared" si="10"/>
        <v>0</v>
      </c>
      <c r="J46" s="62">
        <f t="shared" si="11"/>
        <v>0</v>
      </c>
    </row>
    <row r="47" spans="1:10" s="10" customFormat="1" ht="22.5" hidden="1" customHeight="1" thickBot="1">
      <c r="A47" s="83"/>
      <c r="B47" s="84"/>
      <c r="C47" s="85"/>
      <c r="D47" s="66"/>
      <c r="E47" s="66"/>
      <c r="F47" s="36"/>
      <c r="G47" s="36"/>
      <c r="H47" s="67"/>
      <c r="I47" s="67"/>
      <c r="J47" s="68"/>
    </row>
    <row r="48" spans="1:10" s="10" customFormat="1" ht="30.75" hidden="1" customHeight="1">
      <c r="A48" s="69" t="s">
        <v>251</v>
      </c>
      <c r="B48" s="70" t="s">
        <v>252</v>
      </c>
      <c r="C48" s="86">
        <v>42.1</v>
      </c>
      <c r="D48" s="72">
        <v>0</v>
      </c>
      <c r="E48" s="72">
        <v>1</v>
      </c>
      <c r="F48" s="41" t="s">
        <v>205</v>
      </c>
      <c r="G48" s="41"/>
      <c r="H48" s="45">
        <f t="shared" si="9"/>
        <v>0</v>
      </c>
      <c r="I48" s="45">
        <f t="shared" si="10"/>
        <v>0</v>
      </c>
      <c r="J48" s="47">
        <f t="shared" si="11"/>
        <v>0</v>
      </c>
    </row>
    <row r="49" spans="1:10" s="10" customFormat="1" ht="22.5" hidden="1" customHeight="1">
      <c r="A49" s="74" t="s">
        <v>253</v>
      </c>
      <c r="B49" s="78" t="s">
        <v>254</v>
      </c>
      <c r="C49" s="87"/>
      <c r="D49" s="51"/>
      <c r="E49" s="51"/>
      <c r="F49" s="39"/>
      <c r="G49" s="39"/>
      <c r="H49" s="52"/>
      <c r="I49" s="52"/>
      <c r="J49" s="53"/>
    </row>
    <row r="50" spans="1:10" s="10" customFormat="1" ht="22.5" hidden="1" customHeight="1">
      <c r="A50" s="74" t="s">
        <v>255</v>
      </c>
      <c r="B50" s="75" t="s">
        <v>256</v>
      </c>
      <c r="C50" s="79">
        <v>196.37</v>
      </c>
      <c r="D50" s="51">
        <v>0</v>
      </c>
      <c r="E50" s="51">
        <v>1</v>
      </c>
      <c r="F50" s="39" t="s">
        <v>96</v>
      </c>
      <c r="G50" s="39"/>
      <c r="H50" s="52">
        <f t="shared" si="9"/>
        <v>0</v>
      </c>
      <c r="I50" s="52">
        <f t="shared" si="10"/>
        <v>0</v>
      </c>
      <c r="J50" s="53">
        <f t="shared" si="11"/>
        <v>0</v>
      </c>
    </row>
    <row r="51" spans="1:10" s="10" customFormat="1" ht="22.5" hidden="1" customHeight="1">
      <c r="A51" s="74" t="s">
        <v>257</v>
      </c>
      <c r="B51" s="75" t="s">
        <v>258</v>
      </c>
      <c r="C51" s="79">
        <v>563.20000000000005</v>
      </c>
      <c r="D51" s="51">
        <v>0</v>
      </c>
      <c r="E51" s="51">
        <v>1</v>
      </c>
      <c r="F51" s="39" t="s">
        <v>96</v>
      </c>
      <c r="G51" s="39"/>
      <c r="H51" s="52">
        <f t="shared" si="9"/>
        <v>0</v>
      </c>
      <c r="I51" s="52">
        <f t="shared" si="10"/>
        <v>0</v>
      </c>
      <c r="J51" s="53">
        <f t="shared" si="11"/>
        <v>0</v>
      </c>
    </row>
    <row r="52" spans="1:10" s="10" customFormat="1" ht="22.5" hidden="1" customHeight="1" thickBot="1">
      <c r="A52" s="80" t="s">
        <v>259</v>
      </c>
      <c r="B52" s="81" t="s">
        <v>260</v>
      </c>
      <c r="C52" s="82">
        <v>614.69000000000005</v>
      </c>
      <c r="D52" s="60">
        <v>0</v>
      </c>
      <c r="E52" s="60">
        <v>1</v>
      </c>
      <c r="F52" s="40" t="s">
        <v>96</v>
      </c>
      <c r="G52" s="40"/>
      <c r="H52" s="61">
        <f t="shared" si="9"/>
        <v>0</v>
      </c>
      <c r="I52" s="61">
        <f t="shared" si="10"/>
        <v>0</v>
      </c>
      <c r="J52" s="62">
        <f t="shared" si="11"/>
        <v>0</v>
      </c>
    </row>
    <row r="53" spans="1:10" s="10" customFormat="1" ht="22.5" hidden="1" customHeight="1" thickBot="1">
      <c r="A53" s="83"/>
      <c r="B53" s="84"/>
      <c r="C53" s="85"/>
      <c r="D53" s="66"/>
      <c r="E53" s="66"/>
      <c r="F53" s="36"/>
      <c r="G53" s="36"/>
      <c r="H53" s="67"/>
      <c r="I53" s="67"/>
      <c r="J53" s="68"/>
    </row>
    <row r="54" spans="1:10" s="10" customFormat="1" ht="30.75" hidden="1" customHeight="1">
      <c r="A54" s="69">
        <v>23160</v>
      </c>
      <c r="B54" s="70" t="s">
        <v>261</v>
      </c>
      <c r="C54" s="86"/>
      <c r="D54" s="72"/>
      <c r="E54" s="72"/>
      <c r="F54" s="41"/>
      <c r="G54" s="41"/>
      <c r="H54" s="45">
        <f t="shared" si="9"/>
        <v>0</v>
      </c>
      <c r="I54" s="45">
        <f t="shared" si="10"/>
        <v>0</v>
      </c>
      <c r="J54" s="47">
        <f t="shared" si="11"/>
        <v>0</v>
      </c>
    </row>
    <row r="55" spans="1:10" s="10" customFormat="1" ht="22.5" hidden="1" customHeight="1">
      <c r="A55" s="74" t="s">
        <v>262</v>
      </c>
      <c r="B55" s="75" t="s">
        <v>263</v>
      </c>
      <c r="C55" s="79">
        <v>18.25</v>
      </c>
      <c r="D55" s="51">
        <v>0</v>
      </c>
      <c r="E55" s="51">
        <v>1</v>
      </c>
      <c r="F55" s="88" t="s">
        <v>96</v>
      </c>
      <c r="G55" s="39"/>
      <c r="H55" s="52">
        <f t="shared" si="9"/>
        <v>0</v>
      </c>
      <c r="I55" s="52">
        <f t="shared" si="10"/>
        <v>0</v>
      </c>
      <c r="J55" s="53">
        <f t="shared" si="11"/>
        <v>0</v>
      </c>
    </row>
    <row r="56" spans="1:10" s="10" customFormat="1" ht="22.5" hidden="1" customHeight="1">
      <c r="A56" s="74" t="s">
        <v>264</v>
      </c>
      <c r="B56" s="75" t="s">
        <v>265</v>
      </c>
      <c r="C56" s="79">
        <v>26.28</v>
      </c>
      <c r="D56" s="51">
        <v>0</v>
      </c>
      <c r="E56" s="51">
        <v>1</v>
      </c>
      <c r="F56" s="88" t="s">
        <v>96</v>
      </c>
      <c r="G56" s="39"/>
      <c r="H56" s="52">
        <f t="shared" si="9"/>
        <v>0</v>
      </c>
      <c r="I56" s="52">
        <f t="shared" si="10"/>
        <v>0</v>
      </c>
      <c r="J56" s="53">
        <f t="shared" si="11"/>
        <v>0</v>
      </c>
    </row>
    <row r="57" spans="1:10" s="10" customFormat="1" ht="22.5" hidden="1" customHeight="1">
      <c r="A57" s="74" t="s">
        <v>266</v>
      </c>
      <c r="B57" s="75" t="s">
        <v>267</v>
      </c>
      <c r="C57" s="79">
        <v>39.18</v>
      </c>
      <c r="D57" s="51">
        <v>0</v>
      </c>
      <c r="E57" s="51">
        <v>1</v>
      </c>
      <c r="F57" s="88" t="s">
        <v>96</v>
      </c>
      <c r="G57" s="39"/>
      <c r="H57" s="52">
        <f t="shared" si="9"/>
        <v>0</v>
      </c>
      <c r="I57" s="52">
        <f t="shared" si="10"/>
        <v>0</v>
      </c>
      <c r="J57" s="53">
        <f t="shared" si="11"/>
        <v>0</v>
      </c>
    </row>
    <row r="58" spans="1:10" s="10" customFormat="1" ht="22.5" hidden="1" customHeight="1">
      <c r="A58" s="74" t="s">
        <v>268</v>
      </c>
      <c r="B58" s="75" t="s">
        <v>269</v>
      </c>
      <c r="C58" s="79">
        <v>51</v>
      </c>
      <c r="D58" s="51">
        <v>0</v>
      </c>
      <c r="E58" s="51">
        <v>1</v>
      </c>
      <c r="F58" s="88" t="s">
        <v>96</v>
      </c>
      <c r="G58" s="39"/>
      <c r="H58" s="52">
        <f t="shared" si="9"/>
        <v>0</v>
      </c>
      <c r="I58" s="52">
        <f t="shared" si="10"/>
        <v>0</v>
      </c>
      <c r="J58" s="53">
        <f t="shared" si="11"/>
        <v>0</v>
      </c>
    </row>
    <row r="59" spans="1:10" s="10" customFormat="1" ht="22.5" hidden="1" customHeight="1">
      <c r="A59" s="74">
        <v>23161</v>
      </c>
      <c r="B59" s="78" t="s">
        <v>270</v>
      </c>
      <c r="C59" s="87"/>
      <c r="D59" s="51"/>
      <c r="E59" s="51"/>
      <c r="F59" s="39"/>
      <c r="G59" s="39"/>
      <c r="H59" s="52">
        <f t="shared" si="9"/>
        <v>0</v>
      </c>
      <c r="I59" s="52">
        <f t="shared" si="10"/>
        <v>0</v>
      </c>
      <c r="J59" s="53">
        <f t="shared" si="11"/>
        <v>0</v>
      </c>
    </row>
    <row r="60" spans="1:10" s="10" customFormat="1" ht="22.5" hidden="1" customHeight="1">
      <c r="A60" s="74" t="s">
        <v>271</v>
      </c>
      <c r="B60" s="75" t="s">
        <v>263</v>
      </c>
      <c r="C60" s="79">
        <v>9.8000000000000007</v>
      </c>
      <c r="D60" s="51">
        <v>0</v>
      </c>
      <c r="E60" s="51">
        <v>1</v>
      </c>
      <c r="F60" s="88" t="s">
        <v>205</v>
      </c>
      <c r="G60" s="39"/>
      <c r="H60" s="52">
        <f t="shared" si="9"/>
        <v>0</v>
      </c>
      <c r="I60" s="52">
        <f t="shared" si="10"/>
        <v>0</v>
      </c>
      <c r="J60" s="53">
        <f t="shared" si="11"/>
        <v>0</v>
      </c>
    </row>
    <row r="61" spans="1:10" s="10" customFormat="1" ht="22.5" hidden="1" customHeight="1">
      <c r="A61" s="74" t="s">
        <v>272</v>
      </c>
      <c r="B61" s="75" t="s">
        <v>265</v>
      </c>
      <c r="C61" s="79">
        <v>11.29</v>
      </c>
      <c r="D61" s="51">
        <v>0</v>
      </c>
      <c r="E61" s="51">
        <v>1</v>
      </c>
      <c r="F61" s="88" t="s">
        <v>205</v>
      </c>
      <c r="G61" s="39"/>
      <c r="H61" s="52">
        <f t="shared" si="9"/>
        <v>0</v>
      </c>
      <c r="I61" s="52">
        <f t="shared" si="10"/>
        <v>0</v>
      </c>
      <c r="J61" s="53">
        <f t="shared" si="11"/>
        <v>0</v>
      </c>
    </row>
    <row r="62" spans="1:10" s="10" customFormat="1" ht="22.5" hidden="1" customHeight="1">
      <c r="A62" s="74" t="s">
        <v>273</v>
      </c>
      <c r="B62" s="75" t="s">
        <v>267</v>
      </c>
      <c r="C62" s="79">
        <v>15.06</v>
      </c>
      <c r="D62" s="51">
        <v>0</v>
      </c>
      <c r="E62" s="51">
        <v>1</v>
      </c>
      <c r="F62" s="88" t="s">
        <v>205</v>
      </c>
      <c r="G62" s="39"/>
      <c r="H62" s="52">
        <f t="shared" si="9"/>
        <v>0</v>
      </c>
      <c r="I62" s="52">
        <f t="shared" si="10"/>
        <v>0</v>
      </c>
      <c r="J62" s="53">
        <f t="shared" si="11"/>
        <v>0</v>
      </c>
    </row>
    <row r="63" spans="1:10" s="10" customFormat="1" ht="22.5" hidden="1" customHeight="1">
      <c r="A63" s="74" t="s">
        <v>274</v>
      </c>
      <c r="B63" s="75" t="s">
        <v>269</v>
      </c>
      <c r="C63" s="79">
        <v>23.42</v>
      </c>
      <c r="D63" s="51">
        <v>0</v>
      </c>
      <c r="E63" s="51">
        <v>1</v>
      </c>
      <c r="F63" s="88" t="s">
        <v>205</v>
      </c>
      <c r="G63" s="39"/>
      <c r="H63" s="52">
        <f t="shared" si="9"/>
        <v>0</v>
      </c>
      <c r="I63" s="52">
        <f t="shared" si="10"/>
        <v>0</v>
      </c>
      <c r="J63" s="53">
        <f t="shared" si="11"/>
        <v>0</v>
      </c>
    </row>
    <row r="64" spans="1:10" s="10" customFormat="1" ht="22.5" hidden="1" customHeight="1">
      <c r="A64" s="74" t="s">
        <v>275</v>
      </c>
      <c r="B64" s="78" t="s">
        <v>276</v>
      </c>
      <c r="C64" s="87"/>
      <c r="D64" s="51"/>
      <c r="E64" s="51"/>
      <c r="F64" s="39"/>
      <c r="G64" s="39"/>
      <c r="H64" s="52">
        <f t="shared" si="9"/>
        <v>0</v>
      </c>
      <c r="I64" s="52">
        <f t="shared" si="10"/>
        <v>0</v>
      </c>
      <c r="J64" s="53">
        <f t="shared" si="11"/>
        <v>0</v>
      </c>
    </row>
    <row r="65" spans="1:10" s="10" customFormat="1" ht="22.5" hidden="1" customHeight="1">
      <c r="A65" s="74" t="s">
        <v>277</v>
      </c>
      <c r="B65" s="75" t="s">
        <v>263</v>
      </c>
      <c r="C65" s="79">
        <v>12.49</v>
      </c>
      <c r="D65" s="51">
        <v>0</v>
      </c>
      <c r="E65" s="51">
        <v>1</v>
      </c>
      <c r="F65" s="88" t="s">
        <v>205</v>
      </c>
      <c r="G65" s="39"/>
      <c r="H65" s="52">
        <f t="shared" si="9"/>
        <v>0</v>
      </c>
      <c r="I65" s="52">
        <f t="shared" si="10"/>
        <v>0</v>
      </c>
      <c r="J65" s="53">
        <f t="shared" si="11"/>
        <v>0</v>
      </c>
    </row>
    <row r="66" spans="1:10" s="10" customFormat="1" ht="22.5" hidden="1" customHeight="1">
      <c r="A66" s="74" t="s">
        <v>278</v>
      </c>
      <c r="B66" s="75" t="s">
        <v>265</v>
      </c>
      <c r="C66" s="79">
        <v>13.01</v>
      </c>
      <c r="D66" s="51">
        <v>0</v>
      </c>
      <c r="E66" s="51">
        <v>1</v>
      </c>
      <c r="F66" s="88" t="s">
        <v>205</v>
      </c>
      <c r="G66" s="39"/>
      <c r="H66" s="52">
        <f t="shared" si="9"/>
        <v>0</v>
      </c>
      <c r="I66" s="52">
        <f t="shared" si="10"/>
        <v>0</v>
      </c>
      <c r="J66" s="53">
        <f t="shared" si="11"/>
        <v>0</v>
      </c>
    </row>
    <row r="67" spans="1:10" s="10" customFormat="1" ht="22.5" hidden="1" customHeight="1">
      <c r="A67" s="74" t="s">
        <v>279</v>
      </c>
      <c r="B67" s="75" t="s">
        <v>267</v>
      </c>
      <c r="C67" s="79">
        <v>19.059999999999999</v>
      </c>
      <c r="D67" s="51">
        <v>0</v>
      </c>
      <c r="E67" s="51">
        <v>1</v>
      </c>
      <c r="F67" s="88" t="s">
        <v>205</v>
      </c>
      <c r="G67" s="39"/>
      <c r="H67" s="52">
        <f t="shared" si="9"/>
        <v>0</v>
      </c>
      <c r="I67" s="52">
        <f t="shared" si="10"/>
        <v>0</v>
      </c>
      <c r="J67" s="53">
        <f t="shared" si="11"/>
        <v>0</v>
      </c>
    </row>
    <row r="68" spans="1:10" s="10" customFormat="1" ht="22.5" hidden="1" customHeight="1">
      <c r="A68" s="74" t="s">
        <v>280</v>
      </c>
      <c r="B68" s="75" t="s">
        <v>269</v>
      </c>
      <c r="C68" s="79">
        <v>26.12</v>
      </c>
      <c r="D68" s="51">
        <v>0</v>
      </c>
      <c r="E68" s="51">
        <v>1</v>
      </c>
      <c r="F68" s="88" t="s">
        <v>205</v>
      </c>
      <c r="G68" s="39"/>
      <c r="H68" s="52">
        <f t="shared" si="9"/>
        <v>0</v>
      </c>
      <c r="I68" s="52">
        <f t="shared" si="10"/>
        <v>0</v>
      </c>
      <c r="J68" s="53">
        <f t="shared" si="11"/>
        <v>0</v>
      </c>
    </row>
    <row r="69" spans="1:10" s="10" customFormat="1" ht="22.5" hidden="1" customHeight="1">
      <c r="A69" s="74" t="s">
        <v>281</v>
      </c>
      <c r="B69" s="78" t="s">
        <v>282</v>
      </c>
      <c r="C69" s="87"/>
      <c r="D69" s="51"/>
      <c r="E69" s="51"/>
      <c r="F69" s="39"/>
      <c r="G69" s="39"/>
      <c r="H69" s="52">
        <f t="shared" si="9"/>
        <v>0</v>
      </c>
      <c r="I69" s="52">
        <f t="shared" si="10"/>
        <v>0</v>
      </c>
      <c r="J69" s="53">
        <f t="shared" si="11"/>
        <v>0</v>
      </c>
    </row>
    <row r="70" spans="1:10" s="10" customFormat="1" hidden="1">
      <c r="A70" s="74" t="s">
        <v>283</v>
      </c>
      <c r="B70" s="75" t="s">
        <v>263</v>
      </c>
      <c r="C70" s="79">
        <v>11.8</v>
      </c>
      <c r="D70" s="51">
        <v>0</v>
      </c>
      <c r="E70" s="51">
        <v>1</v>
      </c>
      <c r="F70" s="88" t="s">
        <v>205</v>
      </c>
      <c r="G70" s="39"/>
      <c r="H70" s="52">
        <f t="shared" si="9"/>
        <v>0</v>
      </c>
      <c r="I70" s="52">
        <f t="shared" si="10"/>
        <v>0</v>
      </c>
      <c r="J70" s="53">
        <f t="shared" si="11"/>
        <v>0</v>
      </c>
    </row>
    <row r="71" spans="1:10" s="10" customFormat="1" hidden="1">
      <c r="A71" s="74" t="s">
        <v>284</v>
      </c>
      <c r="B71" s="75" t="s">
        <v>265</v>
      </c>
      <c r="C71" s="79">
        <v>14.3</v>
      </c>
      <c r="D71" s="51">
        <v>0</v>
      </c>
      <c r="E71" s="51">
        <v>1</v>
      </c>
      <c r="F71" s="88" t="s">
        <v>205</v>
      </c>
      <c r="G71" s="39"/>
      <c r="H71" s="52">
        <f t="shared" si="9"/>
        <v>0</v>
      </c>
      <c r="I71" s="52">
        <f t="shared" si="10"/>
        <v>0</v>
      </c>
      <c r="J71" s="53">
        <f t="shared" si="11"/>
        <v>0</v>
      </c>
    </row>
    <row r="72" spans="1:10" s="10" customFormat="1" hidden="1">
      <c r="A72" s="74" t="s">
        <v>285</v>
      </c>
      <c r="B72" s="75" t="s">
        <v>267</v>
      </c>
      <c r="C72" s="79">
        <v>19.690000000000001</v>
      </c>
      <c r="D72" s="51">
        <v>0</v>
      </c>
      <c r="E72" s="51">
        <v>1</v>
      </c>
      <c r="F72" s="88" t="s">
        <v>205</v>
      </c>
      <c r="G72" s="39"/>
      <c r="H72" s="52">
        <f t="shared" si="9"/>
        <v>0</v>
      </c>
      <c r="I72" s="52">
        <f t="shared" si="10"/>
        <v>0</v>
      </c>
      <c r="J72" s="53">
        <f t="shared" si="11"/>
        <v>0</v>
      </c>
    </row>
    <row r="73" spans="1:10" s="10" customFormat="1" ht="15" hidden="1" thickBot="1">
      <c r="A73" s="80" t="s">
        <v>286</v>
      </c>
      <c r="B73" s="81" t="s">
        <v>269</v>
      </c>
      <c r="C73" s="82">
        <v>28.68</v>
      </c>
      <c r="D73" s="60">
        <v>0</v>
      </c>
      <c r="E73" s="60">
        <v>1</v>
      </c>
      <c r="F73" s="89" t="s">
        <v>205</v>
      </c>
      <c r="G73" s="40"/>
      <c r="H73" s="61">
        <f t="shared" si="9"/>
        <v>0</v>
      </c>
      <c r="I73" s="61">
        <f t="shared" si="10"/>
        <v>0</v>
      </c>
      <c r="J73" s="62">
        <f t="shared" si="11"/>
        <v>0</v>
      </c>
    </row>
    <row r="74" spans="1:10" s="10" customFormat="1" ht="15" hidden="1" thickBot="1">
      <c r="A74" s="90"/>
      <c r="B74" s="90"/>
      <c r="C74" s="91"/>
      <c r="D74" s="92"/>
      <c r="E74" s="92"/>
      <c r="F74" s="9"/>
      <c r="G74" s="9"/>
      <c r="H74" s="90"/>
      <c r="I74" s="90"/>
      <c r="J74" s="90"/>
    </row>
    <row r="75" spans="1:10" s="10" customFormat="1" ht="27" thickBot="1">
      <c r="A75" s="69" t="s">
        <v>287</v>
      </c>
      <c r="B75" s="70" t="s">
        <v>288</v>
      </c>
      <c r="C75" s="93">
        <v>9.64</v>
      </c>
      <c r="D75" s="72">
        <v>0.8</v>
      </c>
      <c r="E75" s="72">
        <v>0.2</v>
      </c>
      <c r="F75" s="41" t="s">
        <v>289</v>
      </c>
      <c r="G75" s="41">
        <v>100</v>
      </c>
      <c r="H75" s="61">
        <f t="shared" si="9"/>
        <v>771.2</v>
      </c>
      <c r="I75" s="61">
        <f t="shared" si="10"/>
        <v>192.8</v>
      </c>
      <c r="J75" s="62">
        <f t="shared" si="11"/>
        <v>964</v>
      </c>
    </row>
    <row r="76" spans="1:10" s="10" customFormat="1" ht="15" thickBot="1">
      <c r="A76" s="74" t="s">
        <v>290</v>
      </c>
      <c r="B76" s="75" t="s">
        <v>291</v>
      </c>
      <c r="C76" s="94">
        <v>22.65</v>
      </c>
      <c r="D76" s="95">
        <v>1</v>
      </c>
      <c r="E76" s="95">
        <v>0</v>
      </c>
      <c r="F76" s="39" t="s">
        <v>292</v>
      </c>
      <c r="G76" s="39">
        <v>168</v>
      </c>
      <c r="H76" s="61">
        <f t="shared" si="9"/>
        <v>3805.2</v>
      </c>
      <c r="I76" s="61">
        <f t="shared" si="10"/>
        <v>0</v>
      </c>
      <c r="J76" s="62">
        <f t="shared" si="11"/>
        <v>3805.2</v>
      </c>
    </row>
    <row r="77" spans="1:10" s="10" customFormat="1" ht="15" hidden="1" thickBot="1">
      <c r="A77" s="74" t="s">
        <v>293</v>
      </c>
      <c r="B77" s="75" t="s">
        <v>294</v>
      </c>
      <c r="C77" s="94">
        <v>106.71</v>
      </c>
      <c r="D77" s="95">
        <v>0.61</v>
      </c>
      <c r="E77" s="95">
        <v>0.39</v>
      </c>
      <c r="F77" s="39" t="s">
        <v>205</v>
      </c>
      <c r="G77" s="39"/>
      <c r="H77" s="61">
        <f t="shared" si="9"/>
        <v>0</v>
      </c>
      <c r="I77" s="61">
        <f t="shared" si="10"/>
        <v>0</v>
      </c>
      <c r="J77" s="62">
        <f t="shared" si="11"/>
        <v>0</v>
      </c>
    </row>
    <row r="78" spans="1:10" s="10" customFormat="1" ht="15" hidden="1" thickBot="1">
      <c r="A78" s="80" t="s">
        <v>295</v>
      </c>
      <c r="B78" s="81" t="s">
        <v>296</v>
      </c>
      <c r="C78" s="96">
        <v>280.79000000000002</v>
      </c>
      <c r="D78" s="97">
        <v>0.69</v>
      </c>
      <c r="E78" s="97">
        <v>0.31</v>
      </c>
      <c r="F78" s="40" t="s">
        <v>205</v>
      </c>
      <c r="G78" s="40"/>
      <c r="H78" s="61">
        <f t="shared" si="9"/>
        <v>0</v>
      </c>
      <c r="I78" s="61">
        <f t="shared" si="10"/>
        <v>0</v>
      </c>
      <c r="J78" s="62">
        <f t="shared" si="11"/>
        <v>0</v>
      </c>
    </row>
    <row r="79" spans="1:10" s="10" customFormat="1" ht="15" hidden="1" thickBot="1">
      <c r="A79" s="83"/>
      <c r="B79" s="84"/>
      <c r="C79" s="98"/>
      <c r="D79" s="99"/>
      <c r="E79" s="99"/>
      <c r="F79" s="36"/>
      <c r="G79" s="36"/>
      <c r="H79" s="67"/>
      <c r="I79" s="67"/>
      <c r="J79" s="68"/>
    </row>
    <row r="80" spans="1:10" s="10" customFormat="1" ht="48" hidden="1" customHeight="1">
      <c r="A80" s="69" t="s">
        <v>192</v>
      </c>
      <c r="B80" s="70" t="s">
        <v>297</v>
      </c>
      <c r="C80" s="93"/>
      <c r="D80" s="72"/>
      <c r="E80" s="72"/>
      <c r="F80" s="41"/>
      <c r="G80" s="41"/>
      <c r="H80" s="71"/>
      <c r="I80" s="71"/>
      <c r="J80" s="73"/>
    </row>
    <row r="81" spans="1:10" s="10" customFormat="1" ht="22.5" hidden="1" customHeight="1">
      <c r="A81" s="74" t="s">
        <v>298</v>
      </c>
      <c r="B81" s="75" t="s">
        <v>299</v>
      </c>
      <c r="C81" s="100"/>
      <c r="D81" s="51"/>
      <c r="E81" s="51"/>
      <c r="F81" s="39"/>
      <c r="G81" s="39"/>
      <c r="H81" s="50"/>
      <c r="I81" s="50"/>
      <c r="J81" s="76"/>
    </row>
    <row r="82" spans="1:10" s="10" customFormat="1" ht="22.5" hidden="1" customHeight="1">
      <c r="A82" s="74" t="s">
        <v>300</v>
      </c>
      <c r="B82" s="75" t="s">
        <v>301</v>
      </c>
      <c r="C82" s="79">
        <v>2.1</v>
      </c>
      <c r="D82" s="51">
        <v>0</v>
      </c>
      <c r="E82" s="51">
        <v>1</v>
      </c>
      <c r="F82" s="39" t="s">
        <v>96</v>
      </c>
      <c r="G82" s="39"/>
      <c r="H82" s="50">
        <f t="shared" ref="H82:H127" si="12">$C82*$G82*D82</f>
        <v>0</v>
      </c>
      <c r="I82" s="50">
        <f t="shared" ref="I82:I127" si="13">$C82*$G82*E82</f>
        <v>0</v>
      </c>
      <c r="J82" s="76">
        <f t="shared" ref="J82:J127" si="14">H82+I82</f>
        <v>0</v>
      </c>
    </row>
    <row r="83" spans="1:10" s="10" customFormat="1" ht="22.5" hidden="1" customHeight="1">
      <c r="A83" s="74" t="s">
        <v>302</v>
      </c>
      <c r="B83" s="75" t="s">
        <v>303</v>
      </c>
      <c r="C83" s="79">
        <v>2.54</v>
      </c>
      <c r="D83" s="51">
        <v>0</v>
      </c>
      <c r="E83" s="51">
        <v>1</v>
      </c>
      <c r="F83" s="39" t="s">
        <v>96</v>
      </c>
      <c r="G83" s="39"/>
      <c r="H83" s="50">
        <f t="shared" si="12"/>
        <v>0</v>
      </c>
      <c r="I83" s="50">
        <f t="shared" si="13"/>
        <v>0</v>
      </c>
      <c r="J83" s="76">
        <f t="shared" si="14"/>
        <v>0</v>
      </c>
    </row>
    <row r="84" spans="1:10" s="10" customFormat="1" ht="22.5" hidden="1" customHeight="1">
      <c r="A84" s="74" t="s">
        <v>304</v>
      </c>
      <c r="B84" s="75" t="s">
        <v>305</v>
      </c>
      <c r="C84" s="79">
        <v>3.31</v>
      </c>
      <c r="D84" s="51">
        <v>0</v>
      </c>
      <c r="E84" s="51">
        <v>1</v>
      </c>
      <c r="F84" s="39" t="s">
        <v>96</v>
      </c>
      <c r="G84" s="39"/>
      <c r="H84" s="50">
        <f t="shared" si="12"/>
        <v>0</v>
      </c>
      <c r="I84" s="50">
        <f t="shared" si="13"/>
        <v>0</v>
      </c>
      <c r="J84" s="76">
        <f t="shared" si="14"/>
        <v>0</v>
      </c>
    </row>
    <row r="85" spans="1:10" s="10" customFormat="1" ht="22.5" hidden="1" customHeight="1">
      <c r="A85" s="74" t="s">
        <v>306</v>
      </c>
      <c r="B85" s="75" t="s">
        <v>307</v>
      </c>
      <c r="C85" s="79">
        <v>4.21</v>
      </c>
      <c r="D85" s="51">
        <v>0</v>
      </c>
      <c r="E85" s="51">
        <v>1</v>
      </c>
      <c r="F85" s="39" t="s">
        <v>96</v>
      </c>
      <c r="G85" s="39"/>
      <c r="H85" s="50">
        <f t="shared" si="12"/>
        <v>0</v>
      </c>
      <c r="I85" s="50">
        <f t="shared" si="13"/>
        <v>0</v>
      </c>
      <c r="J85" s="76">
        <f t="shared" si="14"/>
        <v>0</v>
      </c>
    </row>
    <row r="86" spans="1:10" s="10" customFormat="1" ht="22.5" hidden="1" customHeight="1">
      <c r="A86" s="74" t="s">
        <v>308</v>
      </c>
      <c r="B86" s="75" t="s">
        <v>309</v>
      </c>
      <c r="C86" s="79">
        <v>6.38</v>
      </c>
      <c r="D86" s="51">
        <v>0</v>
      </c>
      <c r="E86" s="51">
        <v>1</v>
      </c>
      <c r="F86" s="39" t="s">
        <v>96</v>
      </c>
      <c r="G86" s="39"/>
      <c r="H86" s="50">
        <f t="shared" si="12"/>
        <v>0</v>
      </c>
      <c r="I86" s="50">
        <f t="shared" si="13"/>
        <v>0</v>
      </c>
      <c r="J86" s="76">
        <f t="shared" si="14"/>
        <v>0</v>
      </c>
    </row>
    <row r="87" spans="1:10" s="10" customFormat="1" ht="22.5" hidden="1" customHeight="1">
      <c r="A87" s="74" t="s">
        <v>310</v>
      </c>
      <c r="B87" s="75" t="s">
        <v>311</v>
      </c>
      <c r="C87" s="79">
        <v>8.84</v>
      </c>
      <c r="D87" s="51">
        <v>0</v>
      </c>
      <c r="E87" s="51">
        <v>1</v>
      </c>
      <c r="F87" s="39" t="s">
        <v>96</v>
      </c>
      <c r="G87" s="39"/>
      <c r="H87" s="50">
        <f t="shared" si="12"/>
        <v>0</v>
      </c>
      <c r="I87" s="50">
        <f t="shared" si="13"/>
        <v>0</v>
      </c>
      <c r="J87" s="76">
        <f t="shared" si="14"/>
        <v>0</v>
      </c>
    </row>
    <row r="88" spans="1:10" s="10" customFormat="1" ht="22.5" hidden="1" customHeight="1">
      <c r="A88" s="74" t="s">
        <v>312</v>
      </c>
      <c r="B88" s="75" t="s">
        <v>313</v>
      </c>
      <c r="C88" s="79">
        <v>12.7</v>
      </c>
      <c r="D88" s="51">
        <v>0</v>
      </c>
      <c r="E88" s="51">
        <v>1</v>
      </c>
      <c r="F88" s="39" t="s">
        <v>96</v>
      </c>
      <c r="G88" s="39"/>
      <c r="H88" s="50">
        <f t="shared" si="12"/>
        <v>0</v>
      </c>
      <c r="I88" s="50">
        <f t="shared" si="13"/>
        <v>0</v>
      </c>
      <c r="J88" s="76">
        <f t="shared" si="14"/>
        <v>0</v>
      </c>
    </row>
    <row r="89" spans="1:10" s="10" customFormat="1" ht="22.5" hidden="1" customHeight="1">
      <c r="A89" s="74" t="s">
        <v>314</v>
      </c>
      <c r="B89" s="75" t="s">
        <v>315</v>
      </c>
      <c r="C89" s="79">
        <v>17.07</v>
      </c>
      <c r="D89" s="51">
        <v>0</v>
      </c>
      <c r="E89" s="51">
        <v>1</v>
      </c>
      <c r="F89" s="39" t="s">
        <v>96</v>
      </c>
      <c r="G89" s="39"/>
      <c r="H89" s="50">
        <f t="shared" si="12"/>
        <v>0</v>
      </c>
      <c r="I89" s="50">
        <f t="shared" si="13"/>
        <v>0</v>
      </c>
      <c r="J89" s="76">
        <f t="shared" si="14"/>
        <v>0</v>
      </c>
    </row>
    <row r="90" spans="1:10" s="10" customFormat="1" ht="22.5" hidden="1" customHeight="1">
      <c r="A90" s="74" t="s">
        <v>316</v>
      </c>
      <c r="B90" s="75" t="s">
        <v>317</v>
      </c>
      <c r="C90" s="79">
        <v>24.13</v>
      </c>
      <c r="D90" s="51">
        <v>0</v>
      </c>
      <c r="E90" s="51">
        <v>1</v>
      </c>
      <c r="F90" s="39" t="s">
        <v>96</v>
      </c>
      <c r="G90" s="39"/>
      <c r="H90" s="50">
        <f t="shared" si="12"/>
        <v>0</v>
      </c>
      <c r="I90" s="50">
        <f t="shared" si="13"/>
        <v>0</v>
      </c>
      <c r="J90" s="76">
        <f t="shared" si="14"/>
        <v>0</v>
      </c>
    </row>
    <row r="91" spans="1:10" s="10" customFormat="1" ht="39.75" hidden="1" customHeight="1">
      <c r="A91" s="74" t="s">
        <v>318</v>
      </c>
      <c r="B91" s="78" t="s">
        <v>319</v>
      </c>
      <c r="C91" s="79"/>
      <c r="D91" s="101"/>
      <c r="E91" s="101"/>
      <c r="F91" s="42"/>
      <c r="G91" s="42"/>
      <c r="H91" s="102"/>
      <c r="I91" s="102"/>
      <c r="J91" s="103"/>
    </row>
    <row r="92" spans="1:10" s="10" customFormat="1" ht="22.5" hidden="1" customHeight="1">
      <c r="A92" s="74" t="s">
        <v>320</v>
      </c>
      <c r="B92" s="75" t="s">
        <v>321</v>
      </c>
      <c r="C92" s="79">
        <v>38.270000000000003</v>
      </c>
      <c r="D92" s="51">
        <v>0</v>
      </c>
      <c r="E92" s="51">
        <v>1</v>
      </c>
      <c r="F92" s="42" t="s">
        <v>205</v>
      </c>
      <c r="G92" s="42"/>
      <c r="H92" s="102">
        <f t="shared" si="12"/>
        <v>0</v>
      </c>
      <c r="I92" s="102">
        <f t="shared" si="13"/>
        <v>0</v>
      </c>
      <c r="J92" s="103">
        <f t="shared" si="14"/>
        <v>0</v>
      </c>
    </row>
    <row r="93" spans="1:10" s="10" customFormat="1" ht="22.5" hidden="1" customHeight="1">
      <c r="A93" s="74" t="s">
        <v>322</v>
      </c>
      <c r="B93" s="75" t="s">
        <v>323</v>
      </c>
      <c r="C93" s="79">
        <v>40.82</v>
      </c>
      <c r="D93" s="51">
        <v>0</v>
      </c>
      <c r="E93" s="51">
        <v>1</v>
      </c>
      <c r="F93" s="42" t="s">
        <v>205</v>
      </c>
      <c r="G93" s="42"/>
      <c r="H93" s="102">
        <f t="shared" si="12"/>
        <v>0</v>
      </c>
      <c r="I93" s="102">
        <f t="shared" si="13"/>
        <v>0</v>
      </c>
      <c r="J93" s="103">
        <f t="shared" si="14"/>
        <v>0</v>
      </c>
    </row>
    <row r="94" spans="1:10" s="10" customFormat="1" ht="22.5" hidden="1" customHeight="1">
      <c r="A94" s="74" t="s">
        <v>324</v>
      </c>
      <c r="B94" s="75" t="s">
        <v>325</v>
      </c>
      <c r="C94" s="79">
        <v>60.82</v>
      </c>
      <c r="D94" s="51">
        <v>0</v>
      </c>
      <c r="E94" s="51">
        <v>1</v>
      </c>
      <c r="F94" s="42" t="s">
        <v>205</v>
      </c>
      <c r="G94" s="42"/>
      <c r="H94" s="102">
        <f t="shared" si="12"/>
        <v>0</v>
      </c>
      <c r="I94" s="102">
        <f t="shared" si="13"/>
        <v>0</v>
      </c>
      <c r="J94" s="103">
        <f t="shared" si="14"/>
        <v>0</v>
      </c>
    </row>
    <row r="95" spans="1:10" s="10" customFormat="1" ht="22.5" hidden="1" customHeight="1">
      <c r="A95" s="74" t="s">
        <v>326</v>
      </c>
      <c r="B95" s="75" t="s">
        <v>327</v>
      </c>
      <c r="C95" s="79">
        <v>96.96</v>
      </c>
      <c r="D95" s="51">
        <v>0</v>
      </c>
      <c r="E95" s="51">
        <v>1</v>
      </c>
      <c r="F95" s="42" t="s">
        <v>205</v>
      </c>
      <c r="G95" s="42"/>
      <c r="H95" s="102">
        <f t="shared" si="12"/>
        <v>0</v>
      </c>
      <c r="I95" s="102">
        <f t="shared" si="13"/>
        <v>0</v>
      </c>
      <c r="J95" s="103">
        <f t="shared" si="14"/>
        <v>0</v>
      </c>
    </row>
    <row r="96" spans="1:10" s="10" customFormat="1" ht="22.5" hidden="1" customHeight="1">
      <c r="A96" s="74" t="s">
        <v>328</v>
      </c>
      <c r="B96" s="75" t="s">
        <v>329</v>
      </c>
      <c r="C96" s="79">
        <v>139.43</v>
      </c>
      <c r="D96" s="51">
        <v>0</v>
      </c>
      <c r="E96" s="51">
        <v>1</v>
      </c>
      <c r="F96" s="42" t="s">
        <v>205</v>
      </c>
      <c r="G96" s="42"/>
      <c r="H96" s="102">
        <f t="shared" si="12"/>
        <v>0</v>
      </c>
      <c r="I96" s="102">
        <f t="shared" si="13"/>
        <v>0</v>
      </c>
      <c r="J96" s="103">
        <f t="shared" si="14"/>
        <v>0</v>
      </c>
    </row>
    <row r="97" spans="1:10" s="10" customFormat="1" ht="33" hidden="1" customHeight="1">
      <c r="A97" s="74" t="s">
        <v>330</v>
      </c>
      <c r="B97" s="78" t="s">
        <v>331</v>
      </c>
      <c r="C97" s="79">
        <v>100.82</v>
      </c>
      <c r="D97" s="51">
        <v>0</v>
      </c>
      <c r="E97" s="51">
        <v>1</v>
      </c>
      <c r="F97" s="42" t="s">
        <v>205</v>
      </c>
      <c r="G97" s="39"/>
      <c r="H97" s="50">
        <f t="shared" si="12"/>
        <v>0</v>
      </c>
      <c r="I97" s="50">
        <f t="shared" si="13"/>
        <v>0</v>
      </c>
      <c r="J97" s="76">
        <f t="shared" si="14"/>
        <v>0</v>
      </c>
    </row>
    <row r="98" spans="1:10" s="10" customFormat="1" ht="33" hidden="1" customHeight="1">
      <c r="A98" s="74" t="s">
        <v>332</v>
      </c>
      <c r="B98" s="78" t="s">
        <v>333</v>
      </c>
      <c r="C98" s="79">
        <v>120.71</v>
      </c>
      <c r="D98" s="51">
        <v>0</v>
      </c>
      <c r="E98" s="51">
        <v>1</v>
      </c>
      <c r="F98" s="42" t="s">
        <v>205</v>
      </c>
      <c r="G98" s="39"/>
      <c r="H98" s="50">
        <f t="shared" si="12"/>
        <v>0</v>
      </c>
      <c r="I98" s="50">
        <f t="shared" si="13"/>
        <v>0</v>
      </c>
      <c r="J98" s="76">
        <f t="shared" si="14"/>
        <v>0</v>
      </c>
    </row>
    <row r="99" spans="1:10" s="10" customFormat="1" ht="33" hidden="1" customHeight="1" thickBot="1">
      <c r="A99" s="80" t="s">
        <v>334</v>
      </c>
      <c r="B99" s="104" t="s">
        <v>335</v>
      </c>
      <c r="C99" s="82">
        <v>213.62</v>
      </c>
      <c r="D99" s="60">
        <v>0</v>
      </c>
      <c r="E99" s="60">
        <v>1</v>
      </c>
      <c r="F99" s="105" t="s">
        <v>205</v>
      </c>
      <c r="G99" s="40"/>
      <c r="H99" s="50">
        <f t="shared" si="12"/>
        <v>0</v>
      </c>
      <c r="I99" s="50">
        <f t="shared" si="13"/>
        <v>0</v>
      </c>
      <c r="J99" s="76">
        <f t="shared" si="14"/>
        <v>0</v>
      </c>
    </row>
    <row r="100" spans="1:10" s="10" customFormat="1" ht="22.5" hidden="1" customHeight="1" thickBot="1">
      <c r="A100" s="83"/>
      <c r="B100" s="107"/>
      <c r="C100" s="85"/>
      <c r="D100" s="66"/>
      <c r="E100" s="66"/>
      <c r="F100" s="108"/>
      <c r="G100" s="36"/>
      <c r="H100" s="65"/>
      <c r="I100" s="65"/>
      <c r="J100" s="109"/>
    </row>
    <row r="101" spans="1:10" s="10" customFormat="1" ht="32.25" hidden="1" customHeight="1">
      <c r="A101" s="110" t="s">
        <v>336</v>
      </c>
      <c r="B101" s="70" t="s">
        <v>337</v>
      </c>
      <c r="C101" s="86"/>
      <c r="D101" s="72"/>
      <c r="E101" s="72"/>
      <c r="F101" s="111"/>
      <c r="G101" s="41"/>
      <c r="H101" s="71"/>
      <c r="I101" s="71"/>
      <c r="J101" s="73"/>
    </row>
    <row r="102" spans="1:10" s="10" customFormat="1" ht="22.5" hidden="1" customHeight="1">
      <c r="A102" s="74" t="s">
        <v>338</v>
      </c>
      <c r="B102" s="75" t="s">
        <v>339</v>
      </c>
      <c r="C102" s="79"/>
      <c r="D102" s="51"/>
      <c r="E102" s="51"/>
      <c r="F102" s="42"/>
      <c r="G102" s="39"/>
      <c r="H102" s="50"/>
      <c r="I102" s="50"/>
      <c r="J102" s="76"/>
    </row>
    <row r="103" spans="1:10" s="10" customFormat="1" ht="22.5" hidden="1" customHeight="1">
      <c r="A103" s="74" t="s">
        <v>340</v>
      </c>
      <c r="B103" s="75" t="s">
        <v>341</v>
      </c>
      <c r="C103" s="79">
        <v>9.2799999999999994</v>
      </c>
      <c r="D103" s="112">
        <v>0.46</v>
      </c>
      <c r="E103" s="112">
        <v>0.54</v>
      </c>
      <c r="F103" s="113" t="s">
        <v>96</v>
      </c>
      <c r="G103" s="39"/>
      <c r="H103" s="50">
        <f t="shared" ref="H103:H108" si="15">$C103*$G103*D103</f>
        <v>0</v>
      </c>
      <c r="I103" s="50">
        <f t="shared" ref="I103:I108" si="16">$C103*$G103*E103</f>
        <v>0</v>
      </c>
      <c r="J103" s="76">
        <f t="shared" ref="J103:J108" si="17">H103+I103</f>
        <v>0</v>
      </c>
    </row>
    <row r="104" spans="1:10" s="10" customFormat="1" ht="22.5" hidden="1" customHeight="1">
      <c r="A104" s="74" t="s">
        <v>342</v>
      </c>
      <c r="B104" s="75" t="s">
        <v>343</v>
      </c>
      <c r="C104" s="79">
        <v>10.18</v>
      </c>
      <c r="D104" s="112">
        <v>0.42</v>
      </c>
      <c r="E104" s="112">
        <v>0.57999999999999996</v>
      </c>
      <c r="F104" s="113" t="s">
        <v>96</v>
      </c>
      <c r="G104" s="39"/>
      <c r="H104" s="50">
        <f t="shared" si="15"/>
        <v>0</v>
      </c>
      <c r="I104" s="50">
        <f t="shared" si="16"/>
        <v>0</v>
      </c>
      <c r="J104" s="76">
        <f t="shared" si="17"/>
        <v>0</v>
      </c>
    </row>
    <row r="105" spans="1:10" s="10" customFormat="1" ht="22.5" hidden="1" customHeight="1">
      <c r="A105" s="74" t="s">
        <v>344</v>
      </c>
      <c r="B105" s="75" t="s">
        <v>345</v>
      </c>
      <c r="C105" s="79">
        <v>12.26</v>
      </c>
      <c r="D105" s="112">
        <v>0.38</v>
      </c>
      <c r="E105" s="112">
        <v>0.62</v>
      </c>
      <c r="F105" s="113" t="s">
        <v>96</v>
      </c>
      <c r="G105" s="39"/>
      <c r="H105" s="50">
        <f t="shared" si="15"/>
        <v>0</v>
      </c>
      <c r="I105" s="50">
        <f t="shared" si="16"/>
        <v>0</v>
      </c>
      <c r="J105" s="76">
        <f t="shared" si="17"/>
        <v>0</v>
      </c>
    </row>
    <row r="106" spans="1:10" s="10" customFormat="1" ht="22.5" hidden="1" customHeight="1">
      <c r="A106" s="74" t="s">
        <v>346</v>
      </c>
      <c r="B106" s="75" t="s">
        <v>347</v>
      </c>
      <c r="C106" s="79">
        <v>15.78</v>
      </c>
      <c r="D106" s="112">
        <v>0.33</v>
      </c>
      <c r="E106" s="112">
        <v>0.67</v>
      </c>
      <c r="F106" s="113" t="s">
        <v>96</v>
      </c>
      <c r="G106" s="39"/>
      <c r="H106" s="50">
        <f t="shared" si="15"/>
        <v>0</v>
      </c>
      <c r="I106" s="50">
        <f t="shared" si="16"/>
        <v>0</v>
      </c>
      <c r="J106" s="76">
        <f t="shared" si="17"/>
        <v>0</v>
      </c>
    </row>
    <row r="107" spans="1:10" s="10" customFormat="1" ht="22.5" hidden="1" customHeight="1">
      <c r="A107" s="74" t="s">
        <v>348</v>
      </c>
      <c r="B107" s="75" t="s">
        <v>349</v>
      </c>
      <c r="C107" s="79">
        <v>19.440000000000001</v>
      </c>
      <c r="D107" s="112">
        <v>0.28999999999999998</v>
      </c>
      <c r="E107" s="112">
        <v>0.71</v>
      </c>
      <c r="F107" s="113" t="s">
        <v>96</v>
      </c>
      <c r="G107" s="39"/>
      <c r="H107" s="50">
        <f t="shared" si="15"/>
        <v>0</v>
      </c>
      <c r="I107" s="50">
        <f t="shared" si="16"/>
        <v>0</v>
      </c>
      <c r="J107" s="76">
        <f t="shared" si="17"/>
        <v>0</v>
      </c>
    </row>
    <row r="108" spans="1:10" s="10" customFormat="1" ht="22.5" hidden="1" customHeight="1" thickBot="1">
      <c r="A108" s="80" t="s">
        <v>350</v>
      </c>
      <c r="B108" s="81" t="s">
        <v>351</v>
      </c>
      <c r="C108" s="82">
        <v>23.61</v>
      </c>
      <c r="D108" s="114">
        <v>0.25</v>
      </c>
      <c r="E108" s="114">
        <v>0.75</v>
      </c>
      <c r="F108" s="115" t="s">
        <v>96</v>
      </c>
      <c r="G108" s="40"/>
      <c r="H108" s="59">
        <f t="shared" si="15"/>
        <v>0</v>
      </c>
      <c r="I108" s="59">
        <f t="shared" si="16"/>
        <v>0</v>
      </c>
      <c r="J108" s="106">
        <f t="shared" si="17"/>
        <v>0</v>
      </c>
    </row>
    <row r="109" spans="1:10" s="10" customFormat="1" ht="22.5" hidden="1" customHeight="1" thickBot="1">
      <c r="A109" s="83"/>
      <c r="B109" s="84"/>
      <c r="C109" s="85"/>
      <c r="D109" s="116"/>
      <c r="E109" s="116"/>
      <c r="F109" s="117"/>
      <c r="G109" s="36"/>
      <c r="H109" s="65"/>
      <c r="I109" s="65"/>
      <c r="J109" s="109"/>
    </row>
    <row r="110" spans="1:10" s="10" customFormat="1" ht="22.5" hidden="1" customHeight="1">
      <c r="A110" s="43" t="s">
        <v>352</v>
      </c>
      <c r="B110" s="44" t="s">
        <v>353</v>
      </c>
      <c r="C110" s="93"/>
      <c r="D110" s="72"/>
      <c r="E110" s="72"/>
      <c r="F110" s="41"/>
      <c r="G110" s="41"/>
      <c r="H110" s="71">
        <f t="shared" si="12"/>
        <v>0</v>
      </c>
      <c r="I110" s="71">
        <f t="shared" si="13"/>
        <v>0</v>
      </c>
      <c r="J110" s="73">
        <f t="shared" si="14"/>
        <v>0</v>
      </c>
    </row>
    <row r="111" spans="1:10" s="10" customFormat="1" ht="22.5" hidden="1" customHeight="1">
      <c r="A111" s="74">
        <v>195060</v>
      </c>
      <c r="B111" s="118" t="s">
        <v>354</v>
      </c>
      <c r="C111" s="100"/>
      <c r="D111" s="51"/>
      <c r="E111" s="51"/>
      <c r="F111" s="39"/>
      <c r="G111" s="39"/>
      <c r="H111" s="50">
        <f t="shared" si="12"/>
        <v>0</v>
      </c>
      <c r="I111" s="50">
        <f t="shared" si="13"/>
        <v>0</v>
      </c>
      <c r="J111" s="76">
        <f t="shared" si="14"/>
        <v>0</v>
      </c>
    </row>
    <row r="112" spans="1:10" s="10" customFormat="1" ht="22.5" hidden="1" customHeight="1">
      <c r="A112" s="74" t="s">
        <v>355</v>
      </c>
      <c r="B112" s="75" t="s">
        <v>356</v>
      </c>
      <c r="C112" s="94">
        <v>32.9</v>
      </c>
      <c r="D112" s="95">
        <v>0.4</v>
      </c>
      <c r="E112" s="95">
        <v>0.6</v>
      </c>
      <c r="F112" s="119" t="s">
        <v>357</v>
      </c>
      <c r="G112" s="39"/>
      <c r="H112" s="50">
        <f t="shared" si="12"/>
        <v>0</v>
      </c>
      <c r="I112" s="50">
        <f t="shared" si="13"/>
        <v>0</v>
      </c>
      <c r="J112" s="76">
        <f t="shared" si="14"/>
        <v>0</v>
      </c>
    </row>
    <row r="113" spans="1:10" s="10" customFormat="1" ht="22.5" hidden="1" customHeight="1">
      <c r="A113" s="74" t="s">
        <v>358</v>
      </c>
      <c r="B113" s="75" t="s">
        <v>359</v>
      </c>
      <c r="C113" s="94">
        <v>47.97</v>
      </c>
      <c r="D113" s="95">
        <v>0.33</v>
      </c>
      <c r="E113" s="95">
        <v>0.67</v>
      </c>
      <c r="F113" s="119" t="s">
        <v>357</v>
      </c>
      <c r="G113" s="39"/>
      <c r="H113" s="50">
        <f t="shared" si="12"/>
        <v>0</v>
      </c>
      <c r="I113" s="50">
        <f t="shared" si="13"/>
        <v>0</v>
      </c>
      <c r="J113" s="76">
        <f t="shared" si="14"/>
        <v>0</v>
      </c>
    </row>
    <row r="114" spans="1:10" s="10" customFormat="1" ht="22.5" hidden="1" customHeight="1">
      <c r="A114" s="74" t="s">
        <v>360</v>
      </c>
      <c r="B114" s="75" t="s">
        <v>361</v>
      </c>
      <c r="C114" s="94">
        <v>43.66</v>
      </c>
      <c r="D114" s="95">
        <v>0.3</v>
      </c>
      <c r="E114" s="95">
        <v>0.7</v>
      </c>
      <c r="F114" s="119" t="s">
        <v>357</v>
      </c>
      <c r="G114" s="39"/>
      <c r="H114" s="50">
        <f t="shared" si="12"/>
        <v>0</v>
      </c>
      <c r="I114" s="50">
        <f t="shared" si="13"/>
        <v>0</v>
      </c>
      <c r="J114" s="76">
        <f t="shared" si="14"/>
        <v>0</v>
      </c>
    </row>
    <row r="115" spans="1:10" s="10" customFormat="1" ht="22.5" hidden="1" customHeight="1">
      <c r="A115" s="74" t="s">
        <v>362</v>
      </c>
      <c r="B115" s="75" t="s">
        <v>363</v>
      </c>
      <c r="C115" s="94">
        <v>58.73</v>
      </c>
      <c r="D115" s="95">
        <v>0.27</v>
      </c>
      <c r="E115" s="95">
        <v>0.73</v>
      </c>
      <c r="F115" s="119" t="s">
        <v>357</v>
      </c>
      <c r="G115" s="39"/>
      <c r="H115" s="50">
        <f t="shared" si="12"/>
        <v>0</v>
      </c>
      <c r="I115" s="50">
        <f t="shared" si="13"/>
        <v>0</v>
      </c>
      <c r="J115" s="76">
        <f t="shared" si="14"/>
        <v>0</v>
      </c>
    </row>
    <row r="116" spans="1:10" s="10" customFormat="1" ht="22.5" hidden="1" customHeight="1" thickBot="1">
      <c r="A116" s="80" t="s">
        <v>364</v>
      </c>
      <c r="B116" s="81" t="s">
        <v>365</v>
      </c>
      <c r="C116" s="96">
        <v>4.97</v>
      </c>
      <c r="D116" s="97">
        <v>0</v>
      </c>
      <c r="E116" s="97">
        <v>1</v>
      </c>
      <c r="F116" s="120" t="s">
        <v>357</v>
      </c>
      <c r="G116" s="40"/>
      <c r="H116" s="59">
        <f t="shared" si="12"/>
        <v>0</v>
      </c>
      <c r="I116" s="59">
        <f t="shared" si="13"/>
        <v>0</v>
      </c>
      <c r="J116" s="106">
        <f t="shared" si="14"/>
        <v>0</v>
      </c>
    </row>
    <row r="117" spans="1:10" s="10" customFormat="1" ht="22.5" hidden="1" customHeight="1" thickBot="1">
      <c r="A117" s="83"/>
      <c r="B117" s="84"/>
      <c r="C117" s="98"/>
      <c r="D117" s="99"/>
      <c r="E117" s="99"/>
      <c r="F117" s="121"/>
      <c r="G117" s="36"/>
      <c r="H117" s="65"/>
      <c r="I117" s="65"/>
      <c r="J117" s="122"/>
    </row>
    <row r="118" spans="1:10" s="10" customFormat="1" ht="22.5" hidden="1" customHeight="1">
      <c r="A118" s="110">
        <v>23190</v>
      </c>
      <c r="B118" s="70" t="s">
        <v>366</v>
      </c>
      <c r="C118" s="93"/>
      <c r="D118" s="72"/>
      <c r="E118" s="72"/>
      <c r="F118" s="41"/>
      <c r="G118" s="41"/>
      <c r="H118" s="123">
        <f t="shared" si="12"/>
        <v>0</v>
      </c>
      <c r="I118" s="123">
        <f t="shared" si="13"/>
        <v>0</v>
      </c>
      <c r="J118" s="124">
        <f t="shared" si="14"/>
        <v>0</v>
      </c>
    </row>
    <row r="119" spans="1:10" s="10" customFormat="1" ht="22.5" hidden="1" customHeight="1">
      <c r="A119" s="74" t="s">
        <v>367</v>
      </c>
      <c r="B119" s="75" t="s">
        <v>368</v>
      </c>
      <c r="C119" s="79">
        <v>1.24</v>
      </c>
      <c r="D119" s="95">
        <v>0</v>
      </c>
      <c r="E119" s="95">
        <v>1</v>
      </c>
      <c r="F119" s="39" t="s">
        <v>96</v>
      </c>
      <c r="G119" s="39"/>
      <c r="H119" s="125">
        <f t="shared" si="12"/>
        <v>0</v>
      </c>
      <c r="I119" s="125">
        <f t="shared" si="13"/>
        <v>0</v>
      </c>
      <c r="J119" s="126">
        <f t="shared" si="14"/>
        <v>0</v>
      </c>
    </row>
    <row r="120" spans="1:10" s="10" customFormat="1" ht="22.5" hidden="1" customHeight="1">
      <c r="A120" s="74" t="s">
        <v>369</v>
      </c>
      <c r="B120" s="75" t="s">
        <v>370</v>
      </c>
      <c r="C120" s="79">
        <v>1.24</v>
      </c>
      <c r="D120" s="95">
        <v>0</v>
      </c>
      <c r="E120" s="95">
        <v>1</v>
      </c>
      <c r="F120" s="39" t="s">
        <v>96</v>
      </c>
      <c r="G120" s="39"/>
      <c r="H120" s="125">
        <f t="shared" si="12"/>
        <v>0</v>
      </c>
      <c r="I120" s="125">
        <f t="shared" si="13"/>
        <v>0</v>
      </c>
      <c r="J120" s="126">
        <f t="shared" si="14"/>
        <v>0</v>
      </c>
    </row>
    <row r="121" spans="1:10" s="10" customFormat="1" ht="22.5" hidden="1" customHeight="1">
      <c r="A121" s="74" t="s">
        <v>371</v>
      </c>
      <c r="B121" s="75" t="s">
        <v>341</v>
      </c>
      <c r="C121" s="79">
        <v>1.47</v>
      </c>
      <c r="D121" s="95">
        <v>0</v>
      </c>
      <c r="E121" s="95">
        <v>1</v>
      </c>
      <c r="F121" s="39" t="s">
        <v>96</v>
      </c>
      <c r="G121" s="39"/>
      <c r="H121" s="125">
        <f t="shared" si="12"/>
        <v>0</v>
      </c>
      <c r="I121" s="125">
        <f t="shared" si="13"/>
        <v>0</v>
      </c>
      <c r="J121" s="126">
        <f t="shared" si="14"/>
        <v>0</v>
      </c>
    </row>
    <row r="122" spans="1:10" s="10" customFormat="1" ht="22.5" hidden="1" customHeight="1">
      <c r="A122" s="74" t="s">
        <v>372</v>
      </c>
      <c r="B122" s="75" t="s">
        <v>343</v>
      </c>
      <c r="C122" s="79">
        <v>1.78</v>
      </c>
      <c r="D122" s="95">
        <v>0</v>
      </c>
      <c r="E122" s="95">
        <v>1</v>
      </c>
      <c r="F122" s="39" t="s">
        <v>96</v>
      </c>
      <c r="G122" s="39"/>
      <c r="H122" s="125">
        <f t="shared" si="12"/>
        <v>0</v>
      </c>
      <c r="I122" s="125">
        <f t="shared" si="13"/>
        <v>0</v>
      </c>
      <c r="J122" s="126">
        <f t="shared" si="14"/>
        <v>0</v>
      </c>
    </row>
    <row r="123" spans="1:10" s="10" customFormat="1" ht="22.5" hidden="1" customHeight="1">
      <c r="A123" s="74" t="s">
        <v>373</v>
      </c>
      <c r="B123" s="75" t="s">
        <v>345</v>
      </c>
      <c r="C123" s="79">
        <v>2.2400000000000002</v>
      </c>
      <c r="D123" s="95">
        <v>0</v>
      </c>
      <c r="E123" s="95">
        <v>1</v>
      </c>
      <c r="F123" s="39" t="s">
        <v>96</v>
      </c>
      <c r="G123" s="39"/>
      <c r="H123" s="125">
        <f t="shared" si="12"/>
        <v>0</v>
      </c>
      <c r="I123" s="125">
        <f t="shared" si="13"/>
        <v>0</v>
      </c>
      <c r="J123" s="126">
        <f t="shared" si="14"/>
        <v>0</v>
      </c>
    </row>
    <row r="124" spans="1:10" s="10" customFormat="1" ht="22.5" hidden="1" customHeight="1">
      <c r="A124" s="74" t="s">
        <v>374</v>
      </c>
      <c r="B124" s="75" t="s">
        <v>347</v>
      </c>
      <c r="C124" s="79">
        <v>3.2</v>
      </c>
      <c r="D124" s="95">
        <v>0</v>
      </c>
      <c r="E124" s="95">
        <v>1</v>
      </c>
      <c r="F124" s="39" t="s">
        <v>96</v>
      </c>
      <c r="G124" s="39"/>
      <c r="H124" s="125">
        <f t="shared" si="12"/>
        <v>0</v>
      </c>
      <c r="I124" s="125">
        <f t="shared" si="13"/>
        <v>0</v>
      </c>
      <c r="J124" s="126">
        <f t="shared" si="14"/>
        <v>0</v>
      </c>
    </row>
    <row r="125" spans="1:10" s="10" customFormat="1" ht="22.5" hidden="1" customHeight="1">
      <c r="A125" s="74" t="s">
        <v>375</v>
      </c>
      <c r="B125" s="75" t="s">
        <v>349</v>
      </c>
      <c r="C125" s="79">
        <v>4.3600000000000003</v>
      </c>
      <c r="D125" s="95">
        <v>0</v>
      </c>
      <c r="E125" s="95">
        <v>1</v>
      </c>
      <c r="F125" s="39" t="s">
        <v>96</v>
      </c>
      <c r="G125" s="39"/>
      <c r="H125" s="125">
        <f t="shared" si="12"/>
        <v>0</v>
      </c>
      <c r="I125" s="125">
        <f t="shared" si="13"/>
        <v>0</v>
      </c>
      <c r="J125" s="126">
        <f t="shared" si="14"/>
        <v>0</v>
      </c>
    </row>
    <row r="126" spans="1:10" s="10" customFormat="1" ht="22.5" hidden="1" customHeight="1">
      <c r="A126" s="74" t="s">
        <v>376</v>
      </c>
      <c r="B126" s="75" t="s">
        <v>351</v>
      </c>
      <c r="C126" s="79">
        <v>6.22</v>
      </c>
      <c r="D126" s="95">
        <v>0</v>
      </c>
      <c r="E126" s="95">
        <v>1</v>
      </c>
      <c r="F126" s="39" t="s">
        <v>96</v>
      </c>
      <c r="G126" s="39"/>
      <c r="H126" s="125">
        <f t="shared" si="12"/>
        <v>0</v>
      </c>
      <c r="I126" s="125">
        <f t="shared" si="13"/>
        <v>0</v>
      </c>
      <c r="J126" s="126">
        <f t="shared" si="14"/>
        <v>0</v>
      </c>
    </row>
    <row r="127" spans="1:10" s="10" customFormat="1" ht="22.5" hidden="1" customHeight="1" thickBot="1">
      <c r="A127" s="80" t="s">
        <v>377</v>
      </c>
      <c r="B127" s="81" t="s">
        <v>378</v>
      </c>
      <c r="C127" s="82">
        <v>7.45</v>
      </c>
      <c r="D127" s="97">
        <v>0</v>
      </c>
      <c r="E127" s="97">
        <v>1</v>
      </c>
      <c r="F127" s="40" t="s">
        <v>96</v>
      </c>
      <c r="G127" s="40"/>
      <c r="H127" s="127">
        <f t="shared" si="12"/>
        <v>0</v>
      </c>
      <c r="I127" s="127">
        <f t="shared" si="13"/>
        <v>0</v>
      </c>
      <c r="J127" s="128">
        <f t="shared" si="14"/>
        <v>0</v>
      </c>
    </row>
    <row r="128" spans="1:10" s="10" customFormat="1" ht="22.5" hidden="1" customHeight="1" thickBot="1">
      <c r="A128" s="129"/>
      <c r="B128" s="130"/>
      <c r="C128" s="131"/>
      <c r="D128" s="132"/>
      <c r="E128" s="132"/>
      <c r="F128" s="37"/>
      <c r="G128" s="37"/>
      <c r="H128" s="133"/>
      <c r="I128" s="133"/>
      <c r="J128" s="134"/>
    </row>
    <row r="129" spans="1:10" s="10" customFormat="1" ht="22.5" hidden="1" customHeight="1">
      <c r="A129" s="110" t="s">
        <v>379</v>
      </c>
      <c r="B129" s="70" t="s">
        <v>380</v>
      </c>
      <c r="C129" s="86"/>
      <c r="D129" s="135"/>
      <c r="E129" s="135"/>
      <c r="F129" s="41"/>
      <c r="G129" s="41"/>
      <c r="H129" s="123"/>
      <c r="I129" s="123"/>
      <c r="J129" s="124"/>
    </row>
    <row r="130" spans="1:10" s="10" customFormat="1" ht="22.5" hidden="1" customHeight="1">
      <c r="A130" s="74" t="s">
        <v>381</v>
      </c>
      <c r="B130" s="75" t="s">
        <v>382</v>
      </c>
      <c r="C130" s="79"/>
      <c r="D130" s="95"/>
      <c r="E130" s="95"/>
      <c r="F130" s="113"/>
      <c r="G130" s="39"/>
      <c r="H130" s="125"/>
      <c r="I130" s="125"/>
      <c r="J130" s="126"/>
    </row>
    <row r="131" spans="1:10" s="10" customFormat="1" ht="22.5" hidden="1" customHeight="1">
      <c r="A131" s="74" t="s">
        <v>383</v>
      </c>
      <c r="B131" s="75" t="s">
        <v>384</v>
      </c>
      <c r="C131" s="79">
        <v>60.04</v>
      </c>
      <c r="D131" s="95">
        <v>0</v>
      </c>
      <c r="E131" s="95">
        <v>1</v>
      </c>
      <c r="F131" s="113" t="s">
        <v>185</v>
      </c>
      <c r="G131" s="39"/>
      <c r="H131" s="125">
        <f t="shared" ref="H131:H133" si="18">$C131*$G131*D131</f>
        <v>0</v>
      </c>
      <c r="I131" s="125">
        <f t="shared" ref="I131:I133" si="19">$C131*$G131*E131</f>
        <v>0</v>
      </c>
      <c r="J131" s="126">
        <f t="shared" ref="J131:J133" si="20">H131+I131</f>
        <v>0</v>
      </c>
    </row>
    <row r="132" spans="1:10" s="10" customFormat="1" ht="22.5" hidden="1" customHeight="1">
      <c r="A132" s="74" t="s">
        <v>385</v>
      </c>
      <c r="B132" s="75" t="s">
        <v>386</v>
      </c>
      <c r="C132" s="79">
        <v>42.23</v>
      </c>
      <c r="D132" s="136">
        <v>0</v>
      </c>
      <c r="E132" s="136">
        <v>1</v>
      </c>
      <c r="F132" s="113" t="s">
        <v>185</v>
      </c>
      <c r="G132" s="39"/>
      <c r="H132" s="125">
        <f t="shared" si="18"/>
        <v>0</v>
      </c>
      <c r="I132" s="125">
        <f t="shared" si="19"/>
        <v>0</v>
      </c>
      <c r="J132" s="126">
        <f t="shared" si="20"/>
        <v>0</v>
      </c>
    </row>
    <row r="133" spans="1:10" s="10" customFormat="1" ht="22.5" hidden="1" customHeight="1" thickBot="1">
      <c r="A133" s="80" t="s">
        <v>387</v>
      </c>
      <c r="B133" s="81" t="s">
        <v>388</v>
      </c>
      <c r="C133" s="82">
        <v>5.19</v>
      </c>
      <c r="D133" s="97">
        <v>0</v>
      </c>
      <c r="E133" s="97">
        <v>1</v>
      </c>
      <c r="F133" s="115" t="s">
        <v>185</v>
      </c>
      <c r="G133" s="40"/>
      <c r="H133" s="127">
        <f t="shared" si="18"/>
        <v>0</v>
      </c>
      <c r="I133" s="127">
        <f t="shared" si="19"/>
        <v>0</v>
      </c>
      <c r="J133" s="128">
        <f t="shared" si="20"/>
        <v>0</v>
      </c>
    </row>
    <row r="134" spans="1:10" s="10" customFormat="1" ht="22.5" customHeight="1">
      <c r="A134" s="90"/>
      <c r="B134" s="90"/>
      <c r="C134" s="91"/>
      <c r="D134" s="137"/>
      <c r="E134" s="137"/>
      <c r="F134" s="9"/>
      <c r="G134" s="9"/>
      <c r="H134" s="138"/>
      <c r="I134" s="138"/>
      <c r="J134" s="138"/>
    </row>
    <row r="135" spans="1:10" s="10" customFormat="1" ht="22.5" customHeight="1">
      <c r="B135" s="139"/>
      <c r="D135" s="140"/>
      <c r="E135" s="140"/>
      <c r="F135" s="9"/>
      <c r="G135" s="9"/>
    </row>
    <row r="136" spans="1:10" s="10" customFormat="1" ht="22.5" customHeight="1" thickBot="1">
      <c r="B136" s="139"/>
      <c r="D136" s="140"/>
      <c r="E136" s="140"/>
      <c r="F136" s="9"/>
      <c r="G136" s="9"/>
    </row>
    <row r="137" spans="1:10" s="10" customFormat="1" ht="22.5" customHeight="1">
      <c r="B137" s="141" t="s">
        <v>63</v>
      </c>
      <c r="C137" s="142">
        <f>+'Dettaglio Allegato 4'!I59</f>
        <v>29148.92772</v>
      </c>
      <c r="D137" s="140"/>
      <c r="E137" s="140"/>
      <c r="F137" s="9"/>
      <c r="G137" s="9"/>
    </row>
    <row r="138" spans="1:10" s="10" customFormat="1" ht="22.5" customHeight="1">
      <c r="B138" s="143" t="s">
        <v>389</v>
      </c>
      <c r="C138" s="144">
        <f>J3</f>
        <v>1784.1577199999999</v>
      </c>
      <c r="D138" s="140"/>
      <c r="E138" s="140"/>
      <c r="F138" s="9"/>
      <c r="G138" s="9"/>
    </row>
    <row r="139" spans="1:10" s="10" customFormat="1" ht="22.5" customHeight="1" thickBot="1">
      <c r="B139" s="158" t="s">
        <v>390</v>
      </c>
      <c r="C139" s="159">
        <f>C144+C147+C148+H3</f>
        <v>6700.3612400000002</v>
      </c>
      <c r="D139" s="140"/>
      <c r="E139" s="140"/>
      <c r="F139" s="9"/>
      <c r="G139" s="9"/>
    </row>
    <row r="140" spans="1:10" s="10" customFormat="1" ht="22.5" customHeight="1" thickBot="1">
      <c r="B140" s="63"/>
      <c r="C140" s="154"/>
      <c r="D140" s="140"/>
      <c r="E140" s="140"/>
      <c r="F140" s="9"/>
      <c r="G140" s="9"/>
    </row>
    <row r="141" spans="1:10" s="10" customFormat="1" ht="22.5" customHeight="1">
      <c r="B141" s="155" t="s">
        <v>391</v>
      </c>
      <c r="C141" s="173">
        <f>C138/C137</f>
        <v>6.1208348284312118E-2</v>
      </c>
      <c r="D141" s="140"/>
      <c r="E141" s="140"/>
      <c r="F141" s="9"/>
      <c r="G141" s="9"/>
    </row>
    <row r="142" spans="1:10" s="10" customFormat="1" ht="22.5" customHeight="1" thickBot="1">
      <c r="B142" s="156" t="s">
        <v>392</v>
      </c>
      <c r="C142" s="157">
        <f>C139/C137</f>
        <v>0.22986647414143713</v>
      </c>
      <c r="D142" s="140"/>
      <c r="E142" s="140"/>
      <c r="F142" s="9"/>
      <c r="G142" s="9"/>
    </row>
    <row r="143" spans="1:10" s="10" customFormat="1" ht="22.5" customHeight="1" thickBot="1">
      <c r="B143" s="63"/>
      <c r="C143" s="154"/>
      <c r="D143" s="140"/>
      <c r="E143" s="140"/>
      <c r="F143" s="9"/>
      <c r="G143" s="9"/>
    </row>
    <row r="144" spans="1:10" s="10" customFormat="1" ht="24.75" customHeight="1" thickBot="1">
      <c r="B144" s="146" t="s">
        <v>393</v>
      </c>
      <c r="C144" s="147">
        <f>SUMIF('Dettaglio Allegato 4'!B1:B54, "*-I*",'Dettaglio Allegato 4'!I1:I54)</f>
        <v>3585.5</v>
      </c>
      <c r="D144" s="140"/>
      <c r="E144" s="170">
        <f>+(C144+C145)/C137</f>
        <v>0.8594878769008798</v>
      </c>
      <c r="F144" s="9"/>
      <c r="G144" s="9"/>
    </row>
    <row r="145" spans="2:7" s="10" customFormat="1" ht="24.75" customHeight="1" thickBot="1">
      <c r="B145" s="148" t="s">
        <v>394</v>
      </c>
      <c r="C145" s="149">
        <f>SUMIF('Dettaglio Allegato 4'!C1:C54,"*fornitur*",'Dettaglio Allegato 4'!I1:I54)-J3-C150</f>
        <v>21467.65</v>
      </c>
      <c r="D145" s="140"/>
      <c r="E145" s="9"/>
      <c r="F145" s="9"/>
      <c r="G145" s="9"/>
    </row>
    <row r="146" spans="2:7" s="10" customFormat="1" ht="24.75" customHeight="1" thickBot="1">
      <c r="B146" s="160"/>
      <c r="C146" s="161"/>
      <c r="D146" s="162"/>
      <c r="E146" s="9"/>
      <c r="F146" s="9"/>
      <c r="G146" s="9"/>
    </row>
    <row r="147" spans="2:7" s="10" customFormat="1" ht="24.75" customHeight="1" thickBot="1">
      <c r="B147" s="152" t="s">
        <v>395</v>
      </c>
      <c r="C147" s="153">
        <f>SUMIF('Dettaglio Allegato 4'!C2:C54,"*Config*",'Dettaglio Allegato 4'!I2:I54)</f>
        <v>398.31000000000006</v>
      </c>
      <c r="D147" s="140"/>
      <c r="E147" s="169">
        <f>+(C147+C148+C149+C150)/C137</f>
        <v>5.7775024048123028E-2</v>
      </c>
      <c r="F147" s="9"/>
      <c r="G147" s="9"/>
    </row>
    <row r="148" spans="2:7" s="10" customFormat="1" ht="24.75" customHeight="1">
      <c r="B148" s="150" t="s">
        <v>396</v>
      </c>
      <c r="C148" s="151">
        <f>'Dettaglio Allegato 4'!J57+'Dettaglio Allegato 4'!K57+'Dettaglio Allegato 4'!L57+'Dettaglio Allegato 4'!M57</f>
        <v>1004.52</v>
      </c>
      <c r="D148" s="140"/>
      <c r="E148" s="140"/>
      <c r="F148" s="9"/>
      <c r="G148" s="9"/>
    </row>
    <row r="149" spans="2:7" ht="24.75" customHeight="1">
      <c r="B149" s="150" t="s">
        <v>397</v>
      </c>
      <c r="C149" s="151">
        <f>SUMIF('Dettaglio Allegato 4'!C:C,"*CERTIFI*",'Dettaglio Allegato 4'!I:I)</f>
        <v>281.25</v>
      </c>
    </row>
    <row r="150" spans="2:7" ht="24.75" customHeight="1" thickBot="1">
      <c r="B150" s="163" t="s">
        <v>398</v>
      </c>
      <c r="C150" s="164">
        <f>SUMIF('Dettaglio Allegato 4'!C:C,"*MONITORAG*",'Dettaglio Allegato 4'!I:I)</f>
        <v>0</v>
      </c>
    </row>
    <row r="151" spans="2:7" ht="24.75" customHeight="1" thickBot="1">
      <c r="B151" s="160"/>
      <c r="C151" s="161"/>
      <c r="D151" s="165"/>
      <c r="E151" s="165"/>
    </row>
    <row r="152" spans="2:7" ht="25.5" customHeight="1" thickBot="1">
      <c r="B152" s="166" t="s">
        <v>399</v>
      </c>
      <c r="C152" s="167">
        <f>+H3</f>
        <v>1712.0312399999998</v>
      </c>
      <c r="E152" s="168">
        <f>+C152/C137</f>
        <v>5.8733935479394019E-2</v>
      </c>
    </row>
    <row r="153" spans="2:7" ht="25.5" customHeight="1"/>
    <row r="154" spans="2:7" ht="25.15" customHeight="1"/>
    <row r="155" spans="2:7" ht="22.9" customHeight="1"/>
  </sheetData>
  <mergeCells count="6">
    <mergeCell ref="A1:C1"/>
    <mergeCell ref="A2:C2"/>
    <mergeCell ref="A3:C3"/>
    <mergeCell ref="D1:G1"/>
    <mergeCell ref="D2:G2"/>
    <mergeCell ref="D3:G3"/>
  </mergeCells>
  <conditionalFormatting sqref="G5:G133">
    <cfRule type="cellIs" dxfId="0" priority="1" operator="greaterThan">
      <formula>0</formula>
    </cfRule>
  </conditionalFormatting>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Vincenzo Villa</cp:lastModifiedBy>
  <cp:revision/>
  <dcterms:created xsi:type="dcterms:W3CDTF">2022-05-17T06:25:50Z</dcterms:created>
  <dcterms:modified xsi:type="dcterms:W3CDTF">2023-01-18T07:46:34Z</dcterms:modified>
  <cp:category/>
  <cp:contentStatus/>
</cp:coreProperties>
</file>